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rovec\Disk Google\Škola\Kotelna\Výběrové řízení\"/>
    </mc:Choice>
  </mc:AlternateContent>
  <xr:revisionPtr revIDLastSave="0" documentId="8_{0A0D8013-9E84-4C3F-88DC-095A84806A11}" xr6:coauthVersionLast="46" xr6:coauthVersionMax="46" xr10:uidLastSave="{00000000-0000-0000-0000-000000000000}"/>
  <bookViews>
    <workbookView xWindow="-120" yWindow="-120" windowWidth="25440" windowHeight="15390" activeTab="1"/>
  </bookViews>
  <sheets>
    <sheet name="Rekapitulace stavby" sheetId="1" r:id="rId1"/>
    <sheet name="20-RS-001 - Základní škol..." sheetId="2" r:id="rId2"/>
  </sheets>
  <definedNames>
    <definedName name="_xlnm.Print_Titles" localSheetId="1">'20-RS-001 - Základní škol...'!$118:$118</definedName>
    <definedName name="_xlnm.Print_Titles" localSheetId="0">'Rekapitulace stavby'!$85:$85</definedName>
    <definedName name="_xlnm.Print_Area" localSheetId="1">'20-RS-001 - Základní škol...'!$C$4:$Q$70,'20-RS-001 - Základní škol...'!$C$76:$Q$103,'20-RS-001 - Základní škol...'!$C$109:$Q$270</definedName>
    <definedName name="_xlnm.Print_Area" localSheetId="0">'Rekapitulace stavby'!$C$4:$AP$70,'Rekapitulace stavby'!$C$76:$AP$92</definedName>
  </definedNames>
  <calcPr calcId="181029" fullCalcOnLoad="1"/>
</workbook>
</file>

<file path=xl/calcChain.xml><?xml version="1.0" encoding="utf-8"?>
<calcChain xmlns="http://schemas.openxmlformats.org/spreadsheetml/2006/main">
  <c r="AY88" i="1" l="1"/>
  <c r="AX88" i="1"/>
  <c r="BI270" i="2"/>
  <c r="BH270" i="2"/>
  <c r="BG270" i="2"/>
  <c r="BF270" i="2"/>
  <c r="AA270" i="2"/>
  <c r="Y270" i="2"/>
  <c r="W270" i="2"/>
  <c r="BK270" i="2"/>
  <c r="N270" i="2"/>
  <c r="BE270" i="2" s="1"/>
  <c r="BI269" i="2"/>
  <c r="BH269" i="2"/>
  <c r="BG269" i="2"/>
  <c r="BF269" i="2"/>
  <c r="AA269" i="2"/>
  <c r="AA268" i="2"/>
  <c r="Y269" i="2"/>
  <c r="Y268" i="2" s="1"/>
  <c r="W269" i="2"/>
  <c r="W268" i="2"/>
  <c r="BK269" i="2"/>
  <c r="BK268" i="2" s="1"/>
  <c r="N268" i="2" s="1"/>
  <c r="N99" i="2" s="1"/>
  <c r="N269" i="2"/>
  <c r="BE269" i="2" s="1"/>
  <c r="BI267" i="2"/>
  <c r="BH267" i="2"/>
  <c r="BG267" i="2"/>
  <c r="BF267" i="2"/>
  <c r="AA267" i="2"/>
  <c r="Y267" i="2"/>
  <c r="W267" i="2"/>
  <c r="BK267" i="2"/>
  <c r="N267" i="2"/>
  <c r="BE267" i="2" s="1"/>
  <c r="BI266" i="2"/>
  <c r="BH266" i="2"/>
  <c r="BG266" i="2"/>
  <c r="BF266" i="2"/>
  <c r="AA266" i="2"/>
  <c r="Y266" i="2"/>
  <c r="W266" i="2"/>
  <c r="BK266" i="2"/>
  <c r="N266" i="2"/>
  <c r="BE266" i="2" s="1"/>
  <c r="BI265" i="2"/>
  <c r="BH265" i="2"/>
  <c r="BG265" i="2"/>
  <c r="BF265" i="2"/>
  <c r="AA265" i="2"/>
  <c r="Y265" i="2"/>
  <c r="W265" i="2"/>
  <c r="BK265" i="2"/>
  <c r="N265" i="2"/>
  <c r="BE265" i="2" s="1"/>
  <c r="BI264" i="2"/>
  <c r="BH264" i="2"/>
  <c r="BG264" i="2"/>
  <c r="BF264" i="2"/>
  <c r="AA264" i="2"/>
  <c r="Y264" i="2"/>
  <c r="W264" i="2"/>
  <c r="BK264" i="2"/>
  <c r="N264" i="2"/>
  <c r="BE264" i="2"/>
  <c r="BI263" i="2"/>
  <c r="BH263" i="2"/>
  <c r="BG263" i="2"/>
  <c r="BF263" i="2"/>
  <c r="AA263" i="2"/>
  <c r="Y263" i="2"/>
  <c r="W263" i="2"/>
  <c r="BK263" i="2"/>
  <c r="N263" i="2"/>
  <c r="BE263" i="2" s="1"/>
  <c r="BI262" i="2"/>
  <c r="BH262" i="2"/>
  <c r="BG262" i="2"/>
  <c r="BF262" i="2"/>
  <c r="AA262" i="2"/>
  <c r="Y262" i="2"/>
  <c r="W262" i="2"/>
  <c r="BK262" i="2"/>
  <c r="N262" i="2"/>
  <c r="BE262" i="2"/>
  <c r="BI261" i="2"/>
  <c r="BH261" i="2"/>
  <c r="BG261" i="2"/>
  <c r="BF261" i="2"/>
  <c r="AA261" i="2"/>
  <c r="Y261" i="2"/>
  <c r="W261" i="2"/>
  <c r="BK261" i="2"/>
  <c r="N261" i="2"/>
  <c r="BE261" i="2" s="1"/>
  <c r="BI260" i="2"/>
  <c r="BH260" i="2"/>
  <c r="BG260" i="2"/>
  <c r="BF260" i="2"/>
  <c r="AA260" i="2"/>
  <c r="Y260" i="2"/>
  <c r="W260" i="2"/>
  <c r="BK260" i="2"/>
  <c r="N260" i="2"/>
  <c r="BE260" i="2"/>
  <c r="BI259" i="2"/>
  <c r="BH259" i="2"/>
  <c r="BG259" i="2"/>
  <c r="BF259" i="2"/>
  <c r="AA259" i="2"/>
  <c r="Y259" i="2"/>
  <c r="W259" i="2"/>
  <c r="BK259" i="2"/>
  <c r="N259" i="2"/>
  <c r="BE259" i="2" s="1"/>
  <c r="BI258" i="2"/>
  <c r="BH258" i="2"/>
  <c r="BG258" i="2"/>
  <c r="BF258" i="2"/>
  <c r="AA258" i="2"/>
  <c r="Y258" i="2"/>
  <c r="W258" i="2"/>
  <c r="BK258" i="2"/>
  <c r="N258" i="2"/>
  <c r="BE258" i="2"/>
  <c r="BI257" i="2"/>
  <c r="BH257" i="2"/>
  <c r="BG257" i="2"/>
  <c r="BF257" i="2"/>
  <c r="AA257" i="2"/>
  <c r="Y257" i="2"/>
  <c r="W257" i="2"/>
  <c r="BK257" i="2"/>
  <c r="N257" i="2"/>
  <c r="BE257" i="2" s="1"/>
  <c r="BI256" i="2"/>
  <c r="BH256" i="2"/>
  <c r="BG256" i="2"/>
  <c r="BF256" i="2"/>
  <c r="AA256" i="2"/>
  <c r="Y256" i="2"/>
  <c r="W256" i="2"/>
  <c r="BK256" i="2"/>
  <c r="N256" i="2"/>
  <c r="BE256" i="2"/>
  <c r="BI255" i="2"/>
  <c r="BH255" i="2"/>
  <c r="BG255" i="2"/>
  <c r="BF255" i="2"/>
  <c r="AA255" i="2"/>
  <c r="Y255" i="2"/>
  <c r="W255" i="2"/>
  <c r="BK255" i="2"/>
  <c r="N255" i="2"/>
  <c r="BE255" i="2" s="1"/>
  <c r="BI254" i="2"/>
  <c r="BH254" i="2"/>
  <c r="BG254" i="2"/>
  <c r="BF254" i="2"/>
  <c r="AA254" i="2"/>
  <c r="Y254" i="2"/>
  <c r="W254" i="2"/>
  <c r="BK254" i="2"/>
  <c r="N254" i="2"/>
  <c r="BE254" i="2"/>
  <c r="BI253" i="2"/>
  <c r="BH253" i="2"/>
  <c r="BG253" i="2"/>
  <c r="BF253" i="2"/>
  <c r="AA253" i="2"/>
  <c r="Y253" i="2"/>
  <c r="W253" i="2"/>
  <c r="BK253" i="2"/>
  <c r="N253" i="2"/>
  <c r="BE253" i="2" s="1"/>
  <c r="BI252" i="2"/>
  <c r="BH252" i="2"/>
  <c r="BG252" i="2"/>
  <c r="BF252" i="2"/>
  <c r="AA252" i="2"/>
  <c r="Y252" i="2"/>
  <c r="W252" i="2"/>
  <c r="BK252" i="2"/>
  <c r="N252" i="2"/>
  <c r="BE252" i="2"/>
  <c r="BI251" i="2"/>
  <c r="BH251" i="2"/>
  <c r="BG251" i="2"/>
  <c r="BF251" i="2"/>
  <c r="AA251" i="2"/>
  <c r="Y251" i="2"/>
  <c r="W251" i="2"/>
  <c r="BK251" i="2"/>
  <c r="N251" i="2"/>
  <c r="BE251" i="2" s="1"/>
  <c r="BI250" i="2"/>
  <c r="BH250" i="2"/>
  <c r="BG250" i="2"/>
  <c r="BF250" i="2"/>
  <c r="AA250" i="2"/>
  <c r="Y250" i="2"/>
  <c r="W250" i="2"/>
  <c r="BK250" i="2"/>
  <c r="N250" i="2"/>
  <c r="BE250" i="2"/>
  <c r="BI249" i="2"/>
  <c r="BH249" i="2"/>
  <c r="BG249" i="2"/>
  <c r="BF249" i="2"/>
  <c r="AA249" i="2"/>
  <c r="Y249" i="2"/>
  <c r="W249" i="2"/>
  <c r="BK249" i="2"/>
  <c r="N249" i="2"/>
  <c r="BE249" i="2" s="1"/>
  <c r="BI248" i="2"/>
  <c r="BH248" i="2"/>
  <c r="BG248" i="2"/>
  <c r="BF248" i="2"/>
  <c r="AA248" i="2"/>
  <c r="Y248" i="2"/>
  <c r="W248" i="2"/>
  <c r="BK248" i="2"/>
  <c r="N248" i="2"/>
  <c r="BE248" i="2"/>
  <c r="BI247" i="2"/>
  <c r="BH247" i="2"/>
  <c r="BG247" i="2"/>
  <c r="BF247" i="2"/>
  <c r="AA247" i="2"/>
  <c r="Y247" i="2"/>
  <c r="W247" i="2"/>
  <c r="BK247" i="2"/>
  <c r="N247" i="2"/>
  <c r="BE247" i="2" s="1"/>
  <c r="BI246" i="2"/>
  <c r="BH246" i="2"/>
  <c r="BG246" i="2"/>
  <c r="BF246" i="2"/>
  <c r="AA246" i="2"/>
  <c r="Y246" i="2"/>
  <c r="W246" i="2"/>
  <c r="BK246" i="2"/>
  <c r="N246" i="2"/>
  <c r="BE246" i="2"/>
  <c r="BI245" i="2"/>
  <c r="BH245" i="2"/>
  <c r="BG245" i="2"/>
  <c r="BF245" i="2"/>
  <c r="AA245" i="2"/>
  <c r="Y245" i="2"/>
  <c r="W245" i="2"/>
  <c r="BK245" i="2"/>
  <c r="N245" i="2"/>
  <c r="BE245" i="2" s="1"/>
  <c r="BI244" i="2"/>
  <c r="BH244" i="2"/>
  <c r="BG244" i="2"/>
  <c r="BF244" i="2"/>
  <c r="AA244" i="2"/>
  <c r="Y244" i="2"/>
  <c r="W244" i="2"/>
  <c r="BK244" i="2"/>
  <c r="N244" i="2"/>
  <c r="BE244" i="2"/>
  <c r="BI243" i="2"/>
  <c r="BH243" i="2"/>
  <c r="BG243" i="2"/>
  <c r="BF243" i="2"/>
  <c r="AA243" i="2"/>
  <c r="Y243" i="2"/>
  <c r="W243" i="2"/>
  <c r="BK243" i="2"/>
  <c r="N243" i="2"/>
  <c r="BE243" i="2" s="1"/>
  <c r="BI242" i="2"/>
  <c r="BH242" i="2"/>
  <c r="BG242" i="2"/>
  <c r="BF242" i="2"/>
  <c r="AA242" i="2"/>
  <c r="Y242" i="2"/>
  <c r="W242" i="2"/>
  <c r="BK242" i="2"/>
  <c r="N242" i="2"/>
  <c r="BE242" i="2"/>
  <c r="BI241" i="2"/>
  <c r="BH241" i="2"/>
  <c r="BG241" i="2"/>
  <c r="BF241" i="2"/>
  <c r="AA241" i="2"/>
  <c r="Y241" i="2"/>
  <c r="W241" i="2"/>
  <c r="BK241" i="2"/>
  <c r="N241" i="2"/>
  <c r="BE241" i="2" s="1"/>
  <c r="BI240" i="2"/>
  <c r="BH240" i="2"/>
  <c r="BG240" i="2"/>
  <c r="BF240" i="2"/>
  <c r="AA240" i="2"/>
  <c r="Y240" i="2"/>
  <c r="W240" i="2"/>
  <c r="BK240" i="2"/>
  <c r="N240" i="2"/>
  <c r="BE240" i="2"/>
  <c r="BI239" i="2"/>
  <c r="BH239" i="2"/>
  <c r="BG239" i="2"/>
  <c r="BF239" i="2"/>
  <c r="AA239" i="2"/>
  <c r="Y239" i="2"/>
  <c r="W239" i="2"/>
  <c r="BK239" i="2"/>
  <c r="N239" i="2"/>
  <c r="BE239" i="2" s="1"/>
  <c r="BI238" i="2"/>
  <c r="BH238" i="2"/>
  <c r="BG238" i="2"/>
  <c r="BF238" i="2"/>
  <c r="AA238" i="2"/>
  <c r="Y238" i="2"/>
  <c r="W238" i="2"/>
  <c r="BK238" i="2"/>
  <c r="N238" i="2"/>
  <c r="BE238" i="2"/>
  <c r="BI237" i="2"/>
  <c r="BH237" i="2"/>
  <c r="BG237" i="2"/>
  <c r="BF237" i="2"/>
  <c r="AA237" i="2"/>
  <c r="Y237" i="2"/>
  <c r="W237" i="2"/>
  <c r="BK237" i="2"/>
  <c r="N237" i="2"/>
  <c r="BE237" i="2" s="1"/>
  <c r="BI236" i="2"/>
  <c r="BH236" i="2"/>
  <c r="BG236" i="2"/>
  <c r="BF236" i="2"/>
  <c r="AA236" i="2"/>
  <c r="Y236" i="2"/>
  <c r="W236" i="2"/>
  <c r="BK236" i="2"/>
  <c r="N236" i="2"/>
  <c r="BE236" i="2"/>
  <c r="BI235" i="2"/>
  <c r="BH235" i="2"/>
  <c r="BG235" i="2"/>
  <c r="BF235" i="2"/>
  <c r="AA235" i="2"/>
  <c r="Y235" i="2"/>
  <c r="W235" i="2"/>
  <c r="BK235" i="2"/>
  <c r="N235" i="2"/>
  <c r="BE235" i="2" s="1"/>
  <c r="BI234" i="2"/>
  <c r="BH234" i="2"/>
  <c r="BG234" i="2"/>
  <c r="BF234" i="2"/>
  <c r="AA234" i="2"/>
  <c r="Y234" i="2"/>
  <c r="W234" i="2"/>
  <c r="BK234" i="2"/>
  <c r="N234" i="2"/>
  <c r="BE234" i="2"/>
  <c r="BI233" i="2"/>
  <c r="BH233" i="2"/>
  <c r="BG233" i="2"/>
  <c r="BF233" i="2"/>
  <c r="AA233" i="2"/>
  <c r="Y233" i="2"/>
  <c r="W233" i="2"/>
  <c r="BK233" i="2"/>
  <c r="N233" i="2"/>
  <c r="BE233" i="2" s="1"/>
  <c r="BI232" i="2"/>
  <c r="BH232" i="2"/>
  <c r="BG232" i="2"/>
  <c r="BF232" i="2"/>
  <c r="AA232" i="2"/>
  <c r="Y232" i="2"/>
  <c r="W232" i="2"/>
  <c r="BK232" i="2"/>
  <c r="N232" i="2"/>
  <c r="BE232" i="2"/>
  <c r="BI231" i="2"/>
  <c r="BH231" i="2"/>
  <c r="BG231" i="2"/>
  <c r="BF231" i="2"/>
  <c r="AA231" i="2"/>
  <c r="Y231" i="2"/>
  <c r="W231" i="2"/>
  <c r="BK231" i="2"/>
  <c r="N231" i="2"/>
  <c r="BE231" i="2" s="1"/>
  <c r="BI230" i="2"/>
  <c r="BH230" i="2"/>
  <c r="BG230" i="2"/>
  <c r="BF230" i="2"/>
  <c r="AA230" i="2"/>
  <c r="Y230" i="2"/>
  <c r="W230" i="2"/>
  <c r="BK230" i="2"/>
  <c r="N230" i="2"/>
  <c r="BE230" i="2"/>
  <c r="BI229" i="2"/>
  <c r="BH229" i="2"/>
  <c r="BG229" i="2"/>
  <c r="BF229" i="2"/>
  <c r="AA229" i="2"/>
  <c r="Y229" i="2"/>
  <c r="W229" i="2"/>
  <c r="BK229" i="2"/>
  <c r="N229" i="2"/>
  <c r="BE229" i="2" s="1"/>
  <c r="BI228" i="2"/>
  <c r="BH228" i="2"/>
  <c r="BG228" i="2"/>
  <c r="BF228" i="2"/>
  <c r="AA228" i="2"/>
  <c r="Y228" i="2"/>
  <c r="W228" i="2"/>
  <c r="BK228" i="2"/>
  <c r="N228" i="2"/>
  <c r="BE228" i="2" s="1"/>
  <c r="BI227" i="2"/>
  <c r="BH227" i="2"/>
  <c r="BG227" i="2"/>
  <c r="BF227" i="2"/>
  <c r="AA227" i="2"/>
  <c r="Y227" i="2"/>
  <c r="W227" i="2"/>
  <c r="BK227" i="2"/>
  <c r="N227" i="2"/>
  <c r="BE227" i="2" s="1"/>
  <c r="BI226" i="2"/>
  <c r="BH226" i="2"/>
  <c r="BG226" i="2"/>
  <c r="BF226" i="2"/>
  <c r="AA226" i="2"/>
  <c r="Y226" i="2"/>
  <c r="W226" i="2"/>
  <c r="BK226" i="2"/>
  <c r="N226" i="2"/>
  <c r="BE226" i="2" s="1"/>
  <c r="BI225" i="2"/>
  <c r="BH225" i="2"/>
  <c r="BG225" i="2"/>
  <c r="BF225" i="2"/>
  <c r="AA225" i="2"/>
  <c r="Y225" i="2"/>
  <c r="W225" i="2"/>
  <c r="BK225" i="2"/>
  <c r="N225" i="2"/>
  <c r="BE225" i="2" s="1"/>
  <c r="BI224" i="2"/>
  <c r="BH224" i="2"/>
  <c r="BG224" i="2"/>
  <c r="BF224" i="2"/>
  <c r="AA224" i="2"/>
  <c r="Y224" i="2"/>
  <c r="W224" i="2"/>
  <c r="BK224" i="2"/>
  <c r="N224" i="2"/>
  <c r="BE224" i="2" s="1"/>
  <c r="BI223" i="2"/>
  <c r="BH223" i="2"/>
  <c r="BG223" i="2"/>
  <c r="BF223" i="2"/>
  <c r="AA223" i="2"/>
  <c r="Y223" i="2"/>
  <c r="W223" i="2"/>
  <c r="BK223" i="2"/>
  <c r="N223" i="2"/>
  <c r="BE223" i="2" s="1"/>
  <c r="BI222" i="2"/>
  <c r="BH222" i="2"/>
  <c r="BG222" i="2"/>
  <c r="BF222" i="2"/>
  <c r="AA222" i="2"/>
  <c r="Y222" i="2"/>
  <c r="W222" i="2"/>
  <c r="BK222" i="2"/>
  <c r="N222" i="2"/>
  <c r="BE222" i="2"/>
  <c r="BI221" i="2"/>
  <c r="BH221" i="2"/>
  <c r="BG221" i="2"/>
  <c r="BF221" i="2"/>
  <c r="AA221" i="2"/>
  <c r="Y221" i="2"/>
  <c r="W221" i="2"/>
  <c r="BK221" i="2"/>
  <c r="N221" i="2"/>
  <c r="BE221" i="2" s="1"/>
  <c r="BI220" i="2"/>
  <c r="BH220" i="2"/>
  <c r="BG220" i="2"/>
  <c r="BF220" i="2"/>
  <c r="AA220" i="2"/>
  <c r="AA219" i="2" s="1"/>
  <c r="Y220" i="2"/>
  <c r="Y219" i="2" s="1"/>
  <c r="W220" i="2"/>
  <c r="W219" i="2" s="1"/>
  <c r="BK220" i="2"/>
  <c r="BK219" i="2" s="1"/>
  <c r="N219" i="2" s="1"/>
  <c r="N98" i="2" s="1"/>
  <c r="N220" i="2"/>
  <c r="BE220" i="2" s="1"/>
  <c r="BI218" i="2"/>
  <c r="BH218" i="2"/>
  <c r="BG218" i="2"/>
  <c r="BF218" i="2"/>
  <c r="AA218" i="2"/>
  <c r="Y218" i="2"/>
  <c r="W218" i="2"/>
  <c r="BK218" i="2"/>
  <c r="N218" i="2"/>
  <c r="BE218" i="2" s="1"/>
  <c r="BI217" i="2"/>
  <c r="BH217" i="2"/>
  <c r="BG217" i="2"/>
  <c r="BF217" i="2"/>
  <c r="AA217" i="2"/>
  <c r="Y217" i="2"/>
  <c r="W217" i="2"/>
  <c r="BK217" i="2"/>
  <c r="N217" i="2"/>
  <c r="BE217" i="2" s="1"/>
  <c r="BI216" i="2"/>
  <c r="BH216" i="2"/>
  <c r="BG216" i="2"/>
  <c r="BF216" i="2"/>
  <c r="AA216" i="2"/>
  <c r="Y216" i="2"/>
  <c r="W216" i="2"/>
  <c r="BK216" i="2"/>
  <c r="N216" i="2"/>
  <c r="BE216" i="2" s="1"/>
  <c r="BI215" i="2"/>
  <c r="BH215" i="2"/>
  <c r="BG215" i="2"/>
  <c r="BF215" i="2"/>
  <c r="AA215" i="2"/>
  <c r="Y215" i="2"/>
  <c r="W215" i="2"/>
  <c r="BK215" i="2"/>
  <c r="N215" i="2"/>
  <c r="BE215" i="2" s="1"/>
  <c r="BI214" i="2"/>
  <c r="BH214" i="2"/>
  <c r="BG214" i="2"/>
  <c r="BF214" i="2"/>
  <c r="AA214" i="2"/>
  <c r="Y214" i="2"/>
  <c r="W214" i="2"/>
  <c r="BK214" i="2"/>
  <c r="N214" i="2"/>
  <c r="BE214" i="2" s="1"/>
  <c r="BI213" i="2"/>
  <c r="BH213" i="2"/>
  <c r="BG213" i="2"/>
  <c r="BF213" i="2"/>
  <c r="AA213" i="2"/>
  <c r="Y213" i="2"/>
  <c r="W213" i="2"/>
  <c r="BK213" i="2"/>
  <c r="N213" i="2"/>
  <c r="BE213" i="2" s="1"/>
  <c r="BI212" i="2"/>
  <c r="BH212" i="2"/>
  <c r="BG212" i="2"/>
  <c r="BF212" i="2"/>
  <c r="AA212" i="2"/>
  <c r="Y212" i="2"/>
  <c r="W212" i="2"/>
  <c r="BK212" i="2"/>
  <c r="N212" i="2"/>
  <c r="BE212" i="2" s="1"/>
  <c r="BI211" i="2"/>
  <c r="BH211" i="2"/>
  <c r="BG211" i="2"/>
  <c r="BF211" i="2"/>
  <c r="AA211" i="2"/>
  <c r="Y211" i="2"/>
  <c r="W211" i="2"/>
  <c r="BK211" i="2"/>
  <c r="N211" i="2"/>
  <c r="BE211" i="2" s="1"/>
  <c r="BI210" i="2"/>
  <c r="BH210" i="2"/>
  <c r="BG210" i="2"/>
  <c r="BF210" i="2"/>
  <c r="AA210" i="2"/>
  <c r="Y210" i="2"/>
  <c r="W210" i="2"/>
  <c r="BK210" i="2"/>
  <c r="N210" i="2"/>
  <c r="BE210" i="2"/>
  <c r="BI209" i="2"/>
  <c r="BH209" i="2"/>
  <c r="BG209" i="2"/>
  <c r="BF209" i="2"/>
  <c r="AA209" i="2"/>
  <c r="Y209" i="2"/>
  <c r="W209" i="2"/>
  <c r="BK209" i="2"/>
  <c r="N209" i="2"/>
  <c r="BE209" i="2" s="1"/>
  <c r="BI208" i="2"/>
  <c r="BH208" i="2"/>
  <c r="BG208" i="2"/>
  <c r="BF208" i="2"/>
  <c r="AA208" i="2"/>
  <c r="Y208" i="2"/>
  <c r="W208" i="2"/>
  <c r="BK208" i="2"/>
  <c r="N208" i="2"/>
  <c r="BE208" i="2"/>
  <c r="BI207" i="2"/>
  <c r="BH207" i="2"/>
  <c r="BG207" i="2"/>
  <c r="BF207" i="2"/>
  <c r="AA207" i="2"/>
  <c r="Y207" i="2"/>
  <c r="W207" i="2"/>
  <c r="BK207" i="2"/>
  <c r="N207" i="2"/>
  <c r="BE207" i="2" s="1"/>
  <c r="BI206" i="2"/>
  <c r="BH206" i="2"/>
  <c r="BG206" i="2"/>
  <c r="BF206" i="2"/>
  <c r="AA206" i="2"/>
  <c r="Y206" i="2"/>
  <c r="W206" i="2"/>
  <c r="BK206" i="2"/>
  <c r="N206" i="2"/>
  <c r="BE206" i="2"/>
  <c r="BI205" i="2"/>
  <c r="BH205" i="2"/>
  <c r="BG205" i="2"/>
  <c r="BF205" i="2"/>
  <c r="AA205" i="2"/>
  <c r="Y205" i="2"/>
  <c r="W205" i="2"/>
  <c r="BK205" i="2"/>
  <c r="N205" i="2"/>
  <c r="BE205" i="2" s="1"/>
  <c r="BI204" i="2"/>
  <c r="BH204" i="2"/>
  <c r="BG204" i="2"/>
  <c r="BF204" i="2"/>
  <c r="AA204" i="2"/>
  <c r="Y204" i="2"/>
  <c r="W204" i="2"/>
  <c r="BK204" i="2"/>
  <c r="N204" i="2"/>
  <c r="BE204" i="2"/>
  <c r="BI203" i="2"/>
  <c r="BH203" i="2"/>
  <c r="BG203" i="2"/>
  <c r="BF203" i="2"/>
  <c r="AA203" i="2"/>
  <c r="Y203" i="2"/>
  <c r="W203" i="2"/>
  <c r="BK203" i="2"/>
  <c r="N203" i="2"/>
  <c r="BE203" i="2" s="1"/>
  <c r="BI202" i="2"/>
  <c r="BH202" i="2"/>
  <c r="BG202" i="2"/>
  <c r="BF202" i="2"/>
  <c r="AA202" i="2"/>
  <c r="Y202" i="2"/>
  <c r="W202" i="2"/>
  <c r="BK202" i="2"/>
  <c r="N202" i="2"/>
  <c r="BE202" i="2"/>
  <c r="BI201" i="2"/>
  <c r="BH201" i="2"/>
  <c r="BG201" i="2"/>
  <c r="BF201" i="2"/>
  <c r="AA201" i="2"/>
  <c r="Y201" i="2"/>
  <c r="W201" i="2"/>
  <c r="BK201" i="2"/>
  <c r="N201" i="2"/>
  <c r="BE201" i="2" s="1"/>
  <c r="BI200" i="2"/>
  <c r="BH200" i="2"/>
  <c r="BG200" i="2"/>
  <c r="BF200" i="2"/>
  <c r="AA200" i="2"/>
  <c r="Y200" i="2"/>
  <c r="W200" i="2"/>
  <c r="BK200" i="2"/>
  <c r="N200" i="2"/>
  <c r="BE200" i="2" s="1"/>
  <c r="BI199" i="2"/>
  <c r="BH199" i="2"/>
  <c r="BG199" i="2"/>
  <c r="BF199" i="2"/>
  <c r="AA199" i="2"/>
  <c r="Y199" i="2"/>
  <c r="W199" i="2"/>
  <c r="BK199" i="2"/>
  <c r="N199" i="2"/>
  <c r="BE199" i="2" s="1"/>
  <c r="BI198" i="2"/>
  <c r="BH198" i="2"/>
  <c r="BG198" i="2"/>
  <c r="BF198" i="2"/>
  <c r="AA198" i="2"/>
  <c r="Y198" i="2"/>
  <c r="W198" i="2"/>
  <c r="BK198" i="2"/>
  <c r="N198" i="2"/>
  <c r="BE198" i="2" s="1"/>
  <c r="BI197" i="2"/>
  <c r="BH197" i="2"/>
  <c r="BG197" i="2"/>
  <c r="BF197" i="2"/>
  <c r="AA197" i="2"/>
  <c r="Y197" i="2"/>
  <c r="W197" i="2"/>
  <c r="BK197" i="2"/>
  <c r="N197" i="2"/>
  <c r="BE197" i="2" s="1"/>
  <c r="BI196" i="2"/>
  <c r="BH196" i="2"/>
  <c r="BG196" i="2"/>
  <c r="BF196" i="2"/>
  <c r="AA196" i="2"/>
  <c r="AA195" i="2" s="1"/>
  <c r="Y196" i="2"/>
  <c r="Y195" i="2" s="1"/>
  <c r="W196" i="2"/>
  <c r="W195" i="2" s="1"/>
  <c r="BK196" i="2"/>
  <c r="BK195" i="2" s="1"/>
  <c r="N195" i="2" s="1"/>
  <c r="N97" i="2" s="1"/>
  <c r="N196" i="2"/>
  <c r="BE196" i="2" s="1"/>
  <c r="BI194" i="2"/>
  <c r="BH194" i="2"/>
  <c r="BG194" i="2"/>
  <c r="BF194" i="2"/>
  <c r="AA194" i="2"/>
  <c r="Y194" i="2"/>
  <c r="W194" i="2"/>
  <c r="BK194" i="2"/>
  <c r="N194" i="2"/>
  <c r="BE194" i="2" s="1"/>
  <c r="BI193" i="2"/>
  <c r="BH193" i="2"/>
  <c r="BG193" i="2"/>
  <c r="BF193" i="2"/>
  <c r="AA193" i="2"/>
  <c r="Y193" i="2"/>
  <c r="W193" i="2"/>
  <c r="BK193" i="2"/>
  <c r="N193" i="2"/>
  <c r="BE193" i="2" s="1"/>
  <c r="BI192" i="2"/>
  <c r="BH192" i="2"/>
  <c r="BG192" i="2"/>
  <c r="BF192" i="2"/>
  <c r="AA192" i="2"/>
  <c r="Y192" i="2"/>
  <c r="W192" i="2"/>
  <c r="BK192" i="2"/>
  <c r="N192" i="2"/>
  <c r="BE192" i="2"/>
  <c r="BI191" i="2"/>
  <c r="BH191" i="2"/>
  <c r="BG191" i="2"/>
  <c r="BF191" i="2"/>
  <c r="AA191" i="2"/>
  <c r="Y191" i="2"/>
  <c r="W191" i="2"/>
  <c r="BK191" i="2"/>
  <c r="N191" i="2"/>
  <c r="BE191" i="2" s="1"/>
  <c r="BI190" i="2"/>
  <c r="BH190" i="2"/>
  <c r="BG190" i="2"/>
  <c r="BF190" i="2"/>
  <c r="AA190" i="2"/>
  <c r="Y190" i="2"/>
  <c r="W190" i="2"/>
  <c r="BK190" i="2"/>
  <c r="N190" i="2"/>
  <c r="BE190" i="2"/>
  <c r="BI189" i="2"/>
  <c r="BH189" i="2"/>
  <c r="BG189" i="2"/>
  <c r="BF189" i="2"/>
  <c r="AA189" i="2"/>
  <c r="Y189" i="2"/>
  <c r="W189" i="2"/>
  <c r="BK189" i="2"/>
  <c r="N189" i="2"/>
  <c r="BE189" i="2" s="1"/>
  <c r="BI188" i="2"/>
  <c r="BH188" i="2"/>
  <c r="BG188" i="2"/>
  <c r="BF188" i="2"/>
  <c r="AA188" i="2"/>
  <c r="Y188" i="2"/>
  <c r="W188" i="2"/>
  <c r="BK188" i="2"/>
  <c r="N188" i="2"/>
  <c r="BE188" i="2"/>
  <c r="BI187" i="2"/>
  <c r="BH187" i="2"/>
  <c r="BG187" i="2"/>
  <c r="BF187" i="2"/>
  <c r="AA187" i="2"/>
  <c r="Y187" i="2"/>
  <c r="W187" i="2"/>
  <c r="BK187" i="2"/>
  <c r="N187" i="2"/>
  <c r="BE187" i="2" s="1"/>
  <c r="BI186" i="2"/>
  <c r="BH186" i="2"/>
  <c r="BG186" i="2"/>
  <c r="BF186" i="2"/>
  <c r="AA186" i="2"/>
  <c r="Y186" i="2"/>
  <c r="W186" i="2"/>
  <c r="BK186" i="2"/>
  <c r="N186" i="2"/>
  <c r="BE186" i="2"/>
  <c r="BI185" i="2"/>
  <c r="BH185" i="2"/>
  <c r="BG185" i="2"/>
  <c r="BF185" i="2"/>
  <c r="AA185" i="2"/>
  <c r="Y185" i="2"/>
  <c r="W185" i="2"/>
  <c r="BK185" i="2"/>
  <c r="N185" i="2"/>
  <c r="BE185" i="2" s="1"/>
  <c r="BI184" i="2"/>
  <c r="BH184" i="2"/>
  <c r="BG184" i="2"/>
  <c r="BF184" i="2"/>
  <c r="AA184" i="2"/>
  <c r="Y184" i="2"/>
  <c r="W184" i="2"/>
  <c r="BK184" i="2"/>
  <c r="N184" i="2"/>
  <c r="BE184" i="2"/>
  <c r="BI183" i="2"/>
  <c r="BH183" i="2"/>
  <c r="BG183" i="2"/>
  <c r="BF183" i="2"/>
  <c r="AA183" i="2"/>
  <c r="Y183" i="2"/>
  <c r="W183" i="2"/>
  <c r="BK183" i="2"/>
  <c r="N183" i="2"/>
  <c r="BE183" i="2" s="1"/>
  <c r="BI182" i="2"/>
  <c r="BH182" i="2"/>
  <c r="BG182" i="2"/>
  <c r="BF182" i="2"/>
  <c r="AA182" i="2"/>
  <c r="Y182" i="2"/>
  <c r="W182" i="2"/>
  <c r="BK182" i="2"/>
  <c r="N182" i="2"/>
  <c r="BE182" i="2"/>
  <c r="BI181" i="2"/>
  <c r="BH181" i="2"/>
  <c r="BG181" i="2"/>
  <c r="BF181" i="2"/>
  <c r="AA181" i="2"/>
  <c r="Y181" i="2"/>
  <c r="W181" i="2"/>
  <c r="BK181" i="2"/>
  <c r="N181" i="2"/>
  <c r="BE181" i="2" s="1"/>
  <c r="BI180" i="2"/>
  <c r="BH180" i="2"/>
  <c r="BG180" i="2"/>
  <c r="BF180" i="2"/>
  <c r="AA180" i="2"/>
  <c r="Y180" i="2"/>
  <c r="W180" i="2"/>
  <c r="BK180" i="2"/>
  <c r="N180" i="2"/>
  <c r="BE180" i="2"/>
  <c r="BI179" i="2"/>
  <c r="BH179" i="2"/>
  <c r="BG179" i="2"/>
  <c r="BF179" i="2"/>
  <c r="AA179" i="2"/>
  <c r="Y179" i="2"/>
  <c r="W179" i="2"/>
  <c r="BK179" i="2"/>
  <c r="N179" i="2"/>
  <c r="BE179" i="2" s="1"/>
  <c r="BI178" i="2"/>
  <c r="BH178" i="2"/>
  <c r="BG178" i="2"/>
  <c r="BF178" i="2"/>
  <c r="AA178" i="2"/>
  <c r="Y178" i="2"/>
  <c r="W178" i="2"/>
  <c r="BK178" i="2"/>
  <c r="N178" i="2"/>
  <c r="BE178" i="2"/>
  <c r="BI177" i="2"/>
  <c r="BH177" i="2"/>
  <c r="BG177" i="2"/>
  <c r="BF177" i="2"/>
  <c r="AA177" i="2"/>
  <c r="Y177" i="2"/>
  <c r="W177" i="2"/>
  <c r="BK177" i="2"/>
  <c r="N177" i="2"/>
  <c r="BE177" i="2" s="1"/>
  <c r="BI176" i="2"/>
  <c r="BH176" i="2"/>
  <c r="BG176" i="2"/>
  <c r="BF176" i="2"/>
  <c r="AA176" i="2"/>
  <c r="Y176" i="2"/>
  <c r="W176" i="2"/>
  <c r="BK176" i="2"/>
  <c r="N176" i="2"/>
  <c r="BE176" i="2" s="1"/>
  <c r="BI175" i="2"/>
  <c r="BH175" i="2"/>
  <c r="BG175" i="2"/>
  <c r="BF175" i="2"/>
  <c r="AA175" i="2"/>
  <c r="AA174" i="2"/>
  <c r="Y175" i="2"/>
  <c r="Y174" i="2" s="1"/>
  <c r="W175" i="2"/>
  <c r="W174" i="2"/>
  <c r="BK175" i="2"/>
  <c r="BK174" i="2" s="1"/>
  <c r="N174" i="2" s="1"/>
  <c r="N96" i="2" s="1"/>
  <c r="N175" i="2"/>
  <c r="BE175" i="2" s="1"/>
  <c r="BI173" i="2"/>
  <c r="BH173" i="2"/>
  <c r="BG173" i="2"/>
  <c r="BF173" i="2"/>
  <c r="AA173" i="2"/>
  <c r="Y173" i="2"/>
  <c r="W173" i="2"/>
  <c r="BK173" i="2"/>
  <c r="N173" i="2"/>
  <c r="BE173" i="2" s="1"/>
  <c r="BI172" i="2"/>
  <c r="BH172" i="2"/>
  <c r="BG172" i="2"/>
  <c r="BF172" i="2"/>
  <c r="AA172" i="2"/>
  <c r="Y172" i="2"/>
  <c r="W172" i="2"/>
  <c r="BK172" i="2"/>
  <c r="N172" i="2"/>
  <c r="BE172" i="2"/>
  <c r="BI171" i="2"/>
  <c r="BH171" i="2"/>
  <c r="BG171" i="2"/>
  <c r="BF171" i="2"/>
  <c r="AA171" i="2"/>
  <c r="Y171" i="2"/>
  <c r="W171" i="2"/>
  <c r="BK171" i="2"/>
  <c r="N171" i="2"/>
  <c r="BE171" i="2" s="1"/>
  <c r="BI170" i="2"/>
  <c r="BH170" i="2"/>
  <c r="BG170" i="2"/>
  <c r="BF170" i="2"/>
  <c r="AA170" i="2"/>
  <c r="Y170" i="2"/>
  <c r="W170" i="2"/>
  <c r="BK170" i="2"/>
  <c r="N170" i="2"/>
  <c r="BE170" i="2"/>
  <c r="BI169" i="2"/>
  <c r="BH169" i="2"/>
  <c r="BG169" i="2"/>
  <c r="BF169" i="2"/>
  <c r="AA169" i="2"/>
  <c r="Y169" i="2"/>
  <c r="W169" i="2"/>
  <c r="BK169" i="2"/>
  <c r="N169" i="2"/>
  <c r="BE169" i="2" s="1"/>
  <c r="BI168" i="2"/>
  <c r="BH168" i="2"/>
  <c r="BG168" i="2"/>
  <c r="BF168" i="2"/>
  <c r="AA168" i="2"/>
  <c r="Y168" i="2"/>
  <c r="W168" i="2"/>
  <c r="BK168" i="2"/>
  <c r="N168" i="2"/>
  <c r="BE168" i="2"/>
  <c r="BI167" i="2"/>
  <c r="BH167" i="2"/>
  <c r="BG167" i="2"/>
  <c r="BF167" i="2"/>
  <c r="AA167" i="2"/>
  <c r="Y167" i="2"/>
  <c r="W167" i="2"/>
  <c r="BK167" i="2"/>
  <c r="N167" i="2"/>
  <c r="BE167" i="2" s="1"/>
  <c r="BI166" i="2"/>
  <c r="BH166" i="2"/>
  <c r="BG166" i="2"/>
  <c r="BF166" i="2"/>
  <c r="AA166" i="2"/>
  <c r="Y166" i="2"/>
  <c r="W166" i="2"/>
  <c r="BK166" i="2"/>
  <c r="N166" i="2"/>
  <c r="BE166" i="2"/>
  <c r="BI165" i="2"/>
  <c r="BH165" i="2"/>
  <c r="BG165" i="2"/>
  <c r="BF165" i="2"/>
  <c r="AA165" i="2"/>
  <c r="Y165" i="2"/>
  <c r="W165" i="2"/>
  <c r="BK165" i="2"/>
  <c r="N165" i="2"/>
  <c r="BE165" i="2" s="1"/>
  <c r="BI164" i="2"/>
  <c r="BH164" i="2"/>
  <c r="BG164" i="2"/>
  <c r="BF164" i="2"/>
  <c r="AA164" i="2"/>
  <c r="Y164" i="2"/>
  <c r="W164" i="2"/>
  <c r="BK164" i="2"/>
  <c r="N164" i="2"/>
  <c r="BE164" i="2"/>
  <c r="BI163" i="2"/>
  <c r="BH163" i="2"/>
  <c r="BG163" i="2"/>
  <c r="BF163" i="2"/>
  <c r="AA163" i="2"/>
  <c r="Y163" i="2"/>
  <c r="W163" i="2"/>
  <c r="BK163" i="2"/>
  <c r="N163" i="2"/>
  <c r="BE163" i="2" s="1"/>
  <c r="BI162" i="2"/>
  <c r="BH162" i="2"/>
  <c r="BG162" i="2"/>
  <c r="BF162" i="2"/>
  <c r="AA162" i="2"/>
  <c r="Y162" i="2"/>
  <c r="W162" i="2"/>
  <c r="BK162" i="2"/>
  <c r="N162" i="2"/>
  <c r="BE162" i="2"/>
  <c r="BI161" i="2"/>
  <c r="BH161" i="2"/>
  <c r="BG161" i="2"/>
  <c r="BF161" i="2"/>
  <c r="AA161" i="2"/>
  <c r="Y161" i="2"/>
  <c r="W161" i="2"/>
  <c r="BK161" i="2"/>
  <c r="N161" i="2"/>
  <c r="BE161" i="2" s="1"/>
  <c r="BI160" i="2"/>
  <c r="BH160" i="2"/>
  <c r="BG160" i="2"/>
  <c r="BF160" i="2"/>
  <c r="AA160" i="2"/>
  <c r="Y160" i="2"/>
  <c r="W160" i="2"/>
  <c r="BK160" i="2"/>
  <c r="N160" i="2"/>
  <c r="BE160" i="2"/>
  <c r="BI159" i="2"/>
  <c r="BH159" i="2"/>
  <c r="BG159" i="2"/>
  <c r="BF159" i="2"/>
  <c r="AA159" i="2"/>
  <c r="Y159" i="2"/>
  <c r="W159" i="2"/>
  <c r="BK159" i="2"/>
  <c r="N159" i="2"/>
  <c r="BE159" i="2" s="1"/>
  <c r="BI158" i="2"/>
  <c r="BH158" i="2"/>
  <c r="BG158" i="2"/>
  <c r="BF158" i="2"/>
  <c r="AA158" i="2"/>
  <c r="Y158" i="2"/>
  <c r="W158" i="2"/>
  <c r="BK158" i="2"/>
  <c r="N158" i="2"/>
  <c r="BE158" i="2" s="1"/>
  <c r="BI157" i="2"/>
  <c r="BH157" i="2"/>
  <c r="BG157" i="2"/>
  <c r="BF157" i="2"/>
  <c r="AA157" i="2"/>
  <c r="AA156" i="2"/>
  <c r="Y157" i="2"/>
  <c r="Y156" i="2" s="1"/>
  <c r="W157" i="2"/>
  <c r="W156" i="2"/>
  <c r="BK157" i="2"/>
  <c r="BK156" i="2" s="1"/>
  <c r="N156" i="2" s="1"/>
  <c r="N95" i="2" s="1"/>
  <c r="N157" i="2"/>
  <c r="BE157" i="2"/>
  <c r="BI155" i="2"/>
  <c r="BH155" i="2"/>
  <c r="BG155" i="2"/>
  <c r="BF155" i="2"/>
  <c r="AA155" i="2"/>
  <c r="Y155" i="2"/>
  <c r="W155" i="2"/>
  <c r="BK155" i="2"/>
  <c r="N155" i="2"/>
  <c r="BE155" i="2" s="1"/>
  <c r="BI154" i="2"/>
  <c r="BH154" i="2"/>
  <c r="BG154" i="2"/>
  <c r="BF154" i="2"/>
  <c r="AA154" i="2"/>
  <c r="Y154" i="2"/>
  <c r="W154" i="2"/>
  <c r="BK154" i="2"/>
  <c r="N154" i="2"/>
  <c r="BE154" i="2"/>
  <c r="BI153" i="2"/>
  <c r="BH153" i="2"/>
  <c r="BG153" i="2"/>
  <c r="BF153" i="2"/>
  <c r="AA153" i="2"/>
  <c r="Y153" i="2"/>
  <c r="W153" i="2"/>
  <c r="BK153" i="2"/>
  <c r="N153" i="2"/>
  <c r="BE153" i="2" s="1"/>
  <c r="BI152" i="2"/>
  <c r="BH152" i="2"/>
  <c r="BG152" i="2"/>
  <c r="BF152" i="2"/>
  <c r="AA152" i="2"/>
  <c r="Y152" i="2"/>
  <c r="W152" i="2"/>
  <c r="BK152" i="2"/>
  <c r="N152" i="2"/>
  <c r="BE152" i="2" s="1"/>
  <c r="BI151" i="2"/>
  <c r="BH151" i="2"/>
  <c r="BG151" i="2"/>
  <c r="BF151" i="2"/>
  <c r="AA151" i="2"/>
  <c r="AA150" i="2"/>
  <c r="Y151" i="2"/>
  <c r="Y150" i="2" s="1"/>
  <c r="W151" i="2"/>
  <c r="W150" i="2"/>
  <c r="BK151" i="2"/>
  <c r="BK150" i="2" s="1"/>
  <c r="N150" i="2" s="1"/>
  <c r="N94" i="2" s="1"/>
  <c r="N151" i="2"/>
  <c r="BE151" i="2" s="1"/>
  <c r="BI149" i="2"/>
  <c r="BH149" i="2"/>
  <c r="BG149" i="2"/>
  <c r="BF149" i="2"/>
  <c r="AA149" i="2"/>
  <c r="Y149" i="2"/>
  <c r="W149" i="2"/>
  <c r="BK149" i="2"/>
  <c r="N149" i="2"/>
  <c r="BE149" i="2" s="1"/>
  <c r="BI148" i="2"/>
  <c r="BH148" i="2"/>
  <c r="BG148" i="2"/>
  <c r="BF148" i="2"/>
  <c r="AA148" i="2"/>
  <c r="Y148" i="2"/>
  <c r="W148" i="2"/>
  <c r="BK148" i="2"/>
  <c r="N148" i="2"/>
  <c r="BE148" i="2"/>
  <c r="BI147" i="2"/>
  <c r="BH147" i="2"/>
  <c r="BG147" i="2"/>
  <c r="BF147" i="2"/>
  <c r="AA147" i="2"/>
  <c r="Y147" i="2"/>
  <c r="W147" i="2"/>
  <c r="BK147" i="2"/>
  <c r="N147" i="2"/>
  <c r="BE147" i="2" s="1"/>
  <c r="BI146" i="2"/>
  <c r="BH146" i="2"/>
  <c r="BG146" i="2"/>
  <c r="BF146" i="2"/>
  <c r="AA146" i="2"/>
  <c r="Y146" i="2"/>
  <c r="W146" i="2"/>
  <c r="BK146" i="2"/>
  <c r="N146" i="2"/>
  <c r="BE146" i="2" s="1"/>
  <c r="BI145" i="2"/>
  <c r="BH145" i="2"/>
  <c r="BG145" i="2"/>
  <c r="BF145" i="2"/>
  <c r="AA145" i="2"/>
  <c r="AA144" i="2"/>
  <c r="Y145" i="2"/>
  <c r="Y144" i="2" s="1"/>
  <c r="W145" i="2"/>
  <c r="W144" i="2"/>
  <c r="BK145" i="2"/>
  <c r="BK144" i="2" s="1"/>
  <c r="N144" i="2" s="1"/>
  <c r="N93" i="2" s="1"/>
  <c r="N145" i="2"/>
  <c r="BE145" i="2" s="1"/>
  <c r="BI143" i="2"/>
  <c r="BH143" i="2"/>
  <c r="BG143" i="2"/>
  <c r="BF143" i="2"/>
  <c r="AA143" i="2"/>
  <c r="Y143" i="2"/>
  <c r="W143" i="2"/>
  <c r="BK143" i="2"/>
  <c r="N143" i="2"/>
  <c r="BE143" i="2" s="1"/>
  <c r="BI142" i="2"/>
  <c r="BH142" i="2"/>
  <c r="BG142" i="2"/>
  <c r="BF142" i="2"/>
  <c r="AA142" i="2"/>
  <c r="Y142" i="2"/>
  <c r="W142" i="2"/>
  <c r="BK142" i="2"/>
  <c r="N142" i="2"/>
  <c r="BE142" i="2" s="1"/>
  <c r="BI141" i="2"/>
  <c r="BH141" i="2"/>
  <c r="BG141" i="2"/>
  <c r="BF141" i="2"/>
  <c r="AA141" i="2"/>
  <c r="AA140" i="2"/>
  <c r="Y141" i="2"/>
  <c r="Y140" i="2" s="1"/>
  <c r="W141" i="2"/>
  <c r="W140" i="2"/>
  <c r="BK141" i="2"/>
  <c r="BK140" i="2" s="1"/>
  <c r="N140" i="2" s="1"/>
  <c r="N92" i="2" s="1"/>
  <c r="N141" i="2"/>
  <c r="BE141" i="2" s="1"/>
  <c r="BI139" i="2"/>
  <c r="BH139" i="2"/>
  <c r="BG139" i="2"/>
  <c r="BF139" i="2"/>
  <c r="AA139" i="2"/>
  <c r="Y139" i="2"/>
  <c r="W139" i="2"/>
  <c r="BK139" i="2"/>
  <c r="N139" i="2"/>
  <c r="BE139" i="2"/>
  <c r="BI138" i="2"/>
  <c r="BH138" i="2"/>
  <c r="BG138" i="2"/>
  <c r="BF138" i="2"/>
  <c r="AA138" i="2"/>
  <c r="Y138" i="2"/>
  <c r="W138" i="2"/>
  <c r="BK138" i="2"/>
  <c r="N138" i="2"/>
  <c r="BE138" i="2" s="1"/>
  <c r="BI137" i="2"/>
  <c r="BH137" i="2"/>
  <c r="BG137" i="2"/>
  <c r="BF137" i="2"/>
  <c r="AA137" i="2"/>
  <c r="Y137" i="2"/>
  <c r="W137" i="2"/>
  <c r="BK137" i="2"/>
  <c r="N137" i="2"/>
  <c r="BE137" i="2"/>
  <c r="BI136" i="2"/>
  <c r="BH136" i="2"/>
  <c r="BG136" i="2"/>
  <c r="BF136" i="2"/>
  <c r="AA136" i="2"/>
  <c r="Y136" i="2"/>
  <c r="W136" i="2"/>
  <c r="BK136" i="2"/>
  <c r="N136" i="2"/>
  <c r="BE136" i="2" s="1"/>
  <c r="BI135" i="2"/>
  <c r="BH135" i="2"/>
  <c r="BG135" i="2"/>
  <c r="BF135" i="2"/>
  <c r="AA135" i="2"/>
  <c r="Y135" i="2"/>
  <c r="W135" i="2"/>
  <c r="BK135" i="2"/>
  <c r="N135" i="2"/>
  <c r="BE135" i="2"/>
  <c r="BI134" i="2"/>
  <c r="BH134" i="2"/>
  <c r="BG134" i="2"/>
  <c r="BF134" i="2"/>
  <c r="AA134" i="2"/>
  <c r="Y134" i="2"/>
  <c r="W134" i="2"/>
  <c r="BK134" i="2"/>
  <c r="N134" i="2"/>
  <c r="BE134" i="2" s="1"/>
  <c r="BI133" i="2"/>
  <c r="BH133" i="2"/>
  <c r="BG133" i="2"/>
  <c r="BF133" i="2"/>
  <c r="AA133" i="2"/>
  <c r="Y133" i="2"/>
  <c r="W133" i="2"/>
  <c r="BK133" i="2"/>
  <c r="N133" i="2"/>
  <c r="BE133" i="2"/>
  <c r="BI132" i="2"/>
  <c r="BH132" i="2"/>
  <c r="BG132" i="2"/>
  <c r="BF132" i="2"/>
  <c r="AA132" i="2"/>
  <c r="Y132" i="2"/>
  <c r="W132" i="2"/>
  <c r="BK132" i="2"/>
  <c r="N132" i="2"/>
  <c r="BE132" i="2"/>
  <c r="BI131" i="2"/>
  <c r="BH131" i="2"/>
  <c r="BG131" i="2"/>
  <c r="BF131" i="2"/>
  <c r="AA131" i="2"/>
  <c r="Y131" i="2"/>
  <c r="W131" i="2"/>
  <c r="BK131" i="2"/>
  <c r="N131" i="2"/>
  <c r="BE131" i="2"/>
  <c r="BI130" i="2"/>
  <c r="BH130" i="2"/>
  <c r="BG130" i="2"/>
  <c r="BF130" i="2"/>
  <c r="AA130" i="2"/>
  <c r="Y130" i="2"/>
  <c r="W130" i="2"/>
  <c r="BK130" i="2"/>
  <c r="BK127" i="2" s="1"/>
  <c r="N130" i="2"/>
  <c r="BE130" i="2"/>
  <c r="BI129" i="2"/>
  <c r="BH129" i="2"/>
  <c r="BG129" i="2"/>
  <c r="BF129" i="2"/>
  <c r="AA129" i="2"/>
  <c r="Y129" i="2"/>
  <c r="Y127" i="2" s="1"/>
  <c r="W129" i="2"/>
  <c r="BK129" i="2"/>
  <c r="N129" i="2"/>
  <c r="BE129" i="2"/>
  <c r="BI128" i="2"/>
  <c r="BH128" i="2"/>
  <c r="BG128" i="2"/>
  <c r="BF128" i="2"/>
  <c r="AA128" i="2"/>
  <c r="AA127" i="2" s="1"/>
  <c r="Y128" i="2"/>
  <c r="W128" i="2"/>
  <c r="W127" i="2" s="1"/>
  <c r="BK128" i="2"/>
  <c r="N128" i="2"/>
  <c r="BE128" i="2"/>
  <c r="BI126" i="2"/>
  <c r="BH126" i="2"/>
  <c r="BG126" i="2"/>
  <c r="BF126" i="2"/>
  <c r="AA126" i="2"/>
  <c r="Y126" i="2"/>
  <c r="W126" i="2"/>
  <c r="BK126" i="2"/>
  <c r="BK124" i="2"/>
  <c r="N124" i="2" s="1"/>
  <c r="N90" i="2" s="1"/>
  <c r="N126" i="2"/>
  <c r="BE126" i="2"/>
  <c r="BI125" i="2"/>
  <c r="BH125" i="2"/>
  <c r="BG125" i="2"/>
  <c r="BF125" i="2"/>
  <c r="H32" i="2" s="1"/>
  <c r="BA88" i="1" s="1"/>
  <c r="BA87" i="1" s="1"/>
  <c r="AA125" i="2"/>
  <c r="AA124" i="2" s="1"/>
  <c r="Y125" i="2"/>
  <c r="Y124" i="2"/>
  <c r="W125" i="2"/>
  <c r="W124" i="2" s="1"/>
  <c r="BK125" i="2"/>
  <c r="N125" i="2"/>
  <c r="BE125" i="2" s="1"/>
  <c r="BI123" i="2"/>
  <c r="BH123" i="2"/>
  <c r="BG123" i="2"/>
  <c r="BF123" i="2"/>
  <c r="AA123" i="2"/>
  <c r="Y123" i="2"/>
  <c r="W123" i="2"/>
  <c r="BK123" i="2"/>
  <c r="N123" i="2"/>
  <c r="BE123" i="2"/>
  <c r="BI122" i="2"/>
  <c r="H35" i="2" s="1"/>
  <c r="BD88" i="1" s="1"/>
  <c r="BD87" i="1" s="1"/>
  <c r="W35" i="1" s="1"/>
  <c r="BH122" i="2"/>
  <c r="H34" i="2" s="1"/>
  <c r="BC88" i="1" s="1"/>
  <c r="BC87" i="1" s="1"/>
  <c r="W34" i="1" s="1"/>
  <c r="BG122" i="2"/>
  <c r="H33" i="2" s="1"/>
  <c r="BB88" i="1" s="1"/>
  <c r="BB87" i="1" s="1"/>
  <c r="BF122" i="2"/>
  <c r="M32" i="2" s="1"/>
  <c r="AW88" i="1" s="1"/>
  <c r="AA122" i="2"/>
  <c r="AA121" i="2" s="1"/>
  <c r="AA120" i="2" s="1"/>
  <c r="AA119" i="2" s="1"/>
  <c r="Y122" i="2"/>
  <c r="Y121" i="2" s="1"/>
  <c r="W122" i="2"/>
  <c r="W121" i="2" s="1"/>
  <c r="BK122" i="2"/>
  <c r="BK121" i="2"/>
  <c r="N122" i="2"/>
  <c r="BE122" i="2" s="1"/>
  <c r="M116" i="2"/>
  <c r="M115" i="2"/>
  <c r="F115" i="2"/>
  <c r="F113" i="2"/>
  <c r="F111" i="2"/>
  <c r="M27" i="2"/>
  <c r="AS88" i="1"/>
  <c r="AS87" i="1"/>
  <c r="M83" i="2"/>
  <c r="M82" i="2"/>
  <c r="F82" i="2"/>
  <c r="F80" i="2"/>
  <c r="F78" i="2"/>
  <c r="O14" i="2"/>
  <c r="E14" i="2"/>
  <c r="F116" i="2" s="1"/>
  <c r="O13" i="2"/>
  <c r="O8" i="2"/>
  <c r="M113" i="2"/>
  <c r="AK27" i="1"/>
  <c r="AM83" i="1"/>
  <c r="L83" i="1"/>
  <c r="AM82" i="1"/>
  <c r="L82" i="1"/>
  <c r="AM80" i="1"/>
  <c r="L80" i="1"/>
  <c r="L78" i="1"/>
  <c r="L77" i="1"/>
  <c r="N121" i="2"/>
  <c r="N89" i="2" s="1"/>
  <c r="M80" i="2"/>
  <c r="AY87" i="1"/>
  <c r="W32" i="1" l="1"/>
  <c r="AW87" i="1"/>
  <c r="AK32" i="1" s="1"/>
  <c r="W33" i="1"/>
  <c r="AX87" i="1"/>
  <c r="N127" i="2"/>
  <c r="N91" i="2" s="1"/>
  <c r="BK120" i="2"/>
  <c r="W120" i="2"/>
  <c r="W119" i="2" s="1"/>
  <c r="AU88" i="1" s="1"/>
  <c r="AU87" i="1" s="1"/>
  <c r="M31" i="2"/>
  <c r="AV88" i="1" s="1"/>
  <c r="AT88" i="1" s="1"/>
  <c r="H31" i="2"/>
  <c r="AZ88" i="1" s="1"/>
  <c r="AZ87" i="1" s="1"/>
  <c r="Y120" i="2"/>
  <c r="Y119" i="2" s="1"/>
  <c r="F83" i="2"/>
  <c r="BK119" i="2" l="1"/>
  <c r="N119" i="2" s="1"/>
  <c r="N87" i="2" s="1"/>
  <c r="N120" i="2"/>
  <c r="N88" i="2" s="1"/>
  <c r="W31" i="1"/>
  <c r="AV87" i="1"/>
  <c r="AK31" i="1" l="1"/>
  <c r="AT87" i="1"/>
  <c r="L103" i="2"/>
  <c r="M26" i="2"/>
  <c r="M29" i="2" s="1"/>
  <c r="L37" i="2" l="1"/>
  <c r="AG88" i="1"/>
  <c r="AN88" i="1" l="1"/>
  <c r="AG87" i="1"/>
  <c r="AK26" i="1" l="1"/>
  <c r="AK29" i="1" s="1"/>
  <c r="AK37" i="1" s="1"/>
  <c r="AN87" i="1"/>
  <c r="AN92" i="1" s="1"/>
  <c r="AG92" i="1"/>
</calcChain>
</file>

<file path=xl/sharedStrings.xml><?xml version="1.0" encoding="utf-8"?>
<sst xmlns="http://schemas.openxmlformats.org/spreadsheetml/2006/main" count="2279" uniqueCount="690">
  <si>
    <t>2012</t>
  </si>
  <si>
    <t>List obsahuje:</t>
  </si>
  <si>
    <t>1) Souhrnný list stavby</t>
  </si>
  <si>
    <t>2) Rekapitulace objektů</t>
  </si>
  <si>
    <t>2.0</t>
  </si>
  <si>
    <t>ZAMOK</t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</si>
  <si>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</si>
  <si>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</si>
  <si>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</si>
  <si>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</si>
  <si>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</si>
  <si>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</si>
  <si>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</si>
  <si>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</si>
  <si>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0,001</t>
  </si>
  <si>
    <t>Kód:</t>
  </si>
  <si>
    <t>20-RS-001</t>
  </si>
  <si>
    <t>Stavba:</t>
  </si>
  <si>
    <t>Základní škola Rovečné - kotelna</t>
  </si>
  <si>
    <t>JKSO:</t>
  </si>
  <si>
    <t/>
  </si>
  <si>
    <t>CC-CZ:</t>
  </si>
  <si>
    <t>Místo:</t>
  </si>
  <si>
    <t>Rovečné 181, 59265, Rovečné</t>
  </si>
  <si>
    <t>Datum:</t>
  </si>
  <si>
    <t>13. 1. 2020</t>
  </si>
  <si>
    <t>Objednatel:</t>
  </si>
  <si>
    <t>IČ:</t>
  </si>
  <si>
    <t>Obec Rovečné</t>
  </si>
  <si>
    <t>DIČ:</t>
  </si>
  <si>
    <t>Zhotovitel:</t>
  </si>
  <si>
    <t xml:space="preserve"> </t>
  </si>
  <si>
    <t>Projektant:</t>
  </si>
  <si>
    <t>ing. Radek Skalník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</si>
  <si>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</si>
  <si>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</si>
  <si>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</si>
  <si>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</si>
  <si>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</si>
  <si>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</si>
  <si>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</si>
  <si>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</si>
  <si>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</si>
  <si>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</si>
  <si>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</si>
  <si>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</si>
  <si>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</si>
  <si>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</si>
  <si>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</si>
  <si>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</si>
  <si>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</si>
  <si>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</si>
  <si>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</si>
  <si>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</si>
  <si>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</si>
  <si>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</si>
  <si>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</si>
  <si>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</si>
  <si>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</si>
  <si>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</si>
  <si>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</si>
  <si>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</si>
  <si>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</si>
  <si>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</si>
  <si>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</si>
  <si>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</si>
  <si>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</si>
  <si>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</si>
  <si>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</si>
  <si>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</si>
  <si>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</si>
  <si>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</si>
  <si>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</si>
  <si>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</si>
  <si>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</si>
  <si>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</si>
  <si>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</si>
  <si>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</si>
  <si>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IMPORT</t>
  </si>
  <si>
    <t>{8f71681f-14a3-4d34-ae19-c03e06ba5389}</t>
  </si>
  <si>
    <t>{00000000-0000-0000-0000-000000000000}</t>
  </si>
  <si>
    <t>/</t>
  </si>
  <si>
    <t>1</t>
  </si>
  <si>
    <t>###NOINSERT###</t>
  </si>
  <si>
    <t>2) Ostatní náklady ze souhrnného listu</t>
  </si>
  <si>
    <t>Procent. zadání_x000D_
[% nákladů rozpočtu]</t>
  </si>
  <si>
    <t>Zařazení nákladů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</si>
  <si>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</si>
  <si>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</si>
  <si>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</si>
  <si>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</si>
  <si>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</si>
  <si>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</si>
  <si>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</si>
  <si>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</si>
  <si>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</si>
  <si>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</si>
  <si>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</si>
  <si>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</si>
  <si>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</si>
  <si>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</si>
  <si>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>-1</t>
  </si>
  <si>
    <t>PSV - Práce a dodávky PSV</t>
  </si>
  <si>
    <t xml:space="preserve">    001 - Elektroinstalace</t>
  </si>
  <si>
    <t xml:space="preserve">    6 - Úpravy povrchů, podlahy a osazování výplní</t>
  </si>
  <si>
    <t xml:space="preserve">    713 - Izolace tepelné</t>
  </si>
  <si>
    <t xml:space="preserve">    721 - Zdravotechnika - vnitřní kanalizace</t>
  </si>
  <si>
    <t xml:space="preserve">    722 - Zdravotechnika - vnitřní vodovod</t>
  </si>
  <si>
    <t xml:space="preserve">    723 - Zdravotechnika - vnitřní plynovod</t>
  </si>
  <si>
    <t xml:space="preserve">    731 - Ústřední vytápění - kotelny</t>
  </si>
  <si>
    <t xml:space="preserve">    732 - Ústřední vytápění - strojovny</t>
  </si>
  <si>
    <t xml:space="preserve">    733 - Ústřední vytápění - rozvodné potrubí</t>
  </si>
  <si>
    <t xml:space="preserve">    734 - Ústřední vytápění - armatury</t>
  </si>
  <si>
    <t xml:space="preserve">    783 - Dokončovací práce - nátěry</t>
  </si>
  <si>
    <t>2) Ostatní náklady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</si>
  <si>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</si>
  <si>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</si>
  <si>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</si>
  <si>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</si>
  <si>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</si>
  <si>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</si>
  <si>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</si>
  <si>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</si>
  <si>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</si>
  <si>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</si>
  <si>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</si>
  <si>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</si>
  <si>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</si>
  <si>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</si>
  <si>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</si>
  <si>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</si>
  <si>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EL001</t>
  </si>
  <si>
    <t>Demontáž stávajících nepotřebných elektrorozvodů a regulace</t>
  </si>
  <si>
    <t>soubor</t>
  </si>
  <si>
    <t>4</t>
  </si>
  <si>
    <t>59831697</t>
  </si>
  <si>
    <t>EL002</t>
  </si>
  <si>
    <t>Dodávka a montáž elektroinstalace kotelny - zřízení  zásuvky 230V/6A u každého plynového kotle, 1 zásuvky 230V/16A u regulace MaR, 1 zásuvky údržby 230V/16A v prostoru kotelny + jištění a kabeláž</t>
  </si>
  <si>
    <t>-545459131</t>
  </si>
  <si>
    <t>3</t>
  </si>
  <si>
    <t>784450020RA0</t>
  </si>
  <si>
    <t xml:space="preserve">Malba z malířské směsi, penetrace 1x, bílá 2x </t>
  </si>
  <si>
    <t>m2</t>
  </si>
  <si>
    <t>-670577949</t>
  </si>
  <si>
    <t>M</t>
  </si>
  <si>
    <t>STAVBA</t>
  </si>
  <si>
    <t>Stavební úpravy, související s instalací zařízení a úprava podlah</t>
  </si>
  <si>
    <t>8</t>
  </si>
  <si>
    <t>994397184</t>
  </si>
  <si>
    <t>5</t>
  </si>
  <si>
    <t>713410811</t>
  </si>
  <si>
    <t>Odstanění izolace tepelné potrubí pásy nebo rohožemi bez úpravy staženými drátem tl do 50 mm</t>
  </si>
  <si>
    <t>m</t>
  </si>
  <si>
    <t>16</t>
  </si>
  <si>
    <t>-1659669929</t>
  </si>
  <si>
    <t>6</t>
  </si>
  <si>
    <t>713460811</t>
  </si>
  <si>
    <t>Odstanění izolace tepelné potrubí a ohybů skružemi na tmel tl do 50 mm</t>
  </si>
  <si>
    <t>21487494</t>
  </si>
  <si>
    <t>7</t>
  </si>
  <si>
    <t>713463311</t>
  </si>
  <si>
    <t>Montáž izolace tepelné potrubí potrubními pouzdry s Al fólií s přesahem Al páskou 1x D do 50 mm</t>
  </si>
  <si>
    <t>-31940269</t>
  </si>
  <si>
    <t>63154400</t>
  </si>
  <si>
    <t>pouzdro izolační potrubní max. 400 °C 18/25 mm</t>
  </si>
  <si>
    <t>32</t>
  </si>
  <si>
    <t>-1489007780</t>
  </si>
  <si>
    <t>9</t>
  </si>
  <si>
    <t>63154401</t>
  </si>
  <si>
    <t>pouzdro izolační potrubní max. 400 °C 28/25 mm</t>
  </si>
  <si>
    <t>917936420</t>
  </si>
  <si>
    <t>10</t>
  </si>
  <si>
    <t>63154402</t>
  </si>
  <si>
    <t>pouzdro izolační potrubní max. 400 °C 35/25 mm</t>
  </si>
  <si>
    <t>-1738380730</t>
  </si>
  <si>
    <t>11</t>
  </si>
  <si>
    <t>63154443</t>
  </si>
  <si>
    <t>pouzdro izolační potrubní max. 400 °C 42/40 mm</t>
  </si>
  <si>
    <t>-683117512</t>
  </si>
  <si>
    <t>12</t>
  </si>
  <si>
    <t>63154444</t>
  </si>
  <si>
    <t>pouzdro izolační potrubní max. 400 °C 49/40 mm</t>
  </si>
  <si>
    <t>-1188076147</t>
  </si>
  <si>
    <t>13</t>
  </si>
  <si>
    <t>63154445</t>
  </si>
  <si>
    <t>pouzdro izolační potrubní max. 400 °C 60/40 mm</t>
  </si>
  <si>
    <t>-1314560941</t>
  </si>
  <si>
    <t>14</t>
  </si>
  <si>
    <t>713463312</t>
  </si>
  <si>
    <t>Montáž izolace tepelné potrubí potrubními pouzdry s Al fólií s přesahem Al páskou 1x D do 100 mm</t>
  </si>
  <si>
    <t>-1188753370</t>
  </si>
  <si>
    <t>63154447</t>
  </si>
  <si>
    <t>pouzdro izolační potrubní max. 400 °C 76/40 mm</t>
  </si>
  <si>
    <t>851444578</t>
  </si>
  <si>
    <t>998713101</t>
  </si>
  <si>
    <t>Přesun hmot tonážní pro izolace tepelné v objektech v do 6 m</t>
  </si>
  <si>
    <t>t</t>
  </si>
  <si>
    <t>-280953002</t>
  </si>
  <si>
    <t>17</t>
  </si>
  <si>
    <t>721174042</t>
  </si>
  <si>
    <t>Potrubí kanalizační z PP připojovací DN 40</t>
  </si>
  <si>
    <t>-715477437</t>
  </si>
  <si>
    <t>18</t>
  </si>
  <si>
    <t>NEUTBOX</t>
  </si>
  <si>
    <t>Neutralizace kondenzátu - neutralizační box s náplní pro kotle o výkonu do 200kW</t>
  </si>
  <si>
    <t>kus</t>
  </si>
  <si>
    <t>-873037240</t>
  </si>
  <si>
    <t>19</t>
  </si>
  <si>
    <t>998721101</t>
  </si>
  <si>
    <t>Přesun hmot tonážní pro vnitřní kanalizace v objektech v do 6 m</t>
  </si>
  <si>
    <t>554082201</t>
  </si>
  <si>
    <t>20</t>
  </si>
  <si>
    <t>722174003</t>
  </si>
  <si>
    <t>Potrubí vodovodní plastové PPR svar polyfuze PN 16 D 25 x 3,5 mm</t>
  </si>
  <si>
    <t>-2131222872</t>
  </si>
  <si>
    <t>722262211</t>
  </si>
  <si>
    <t>Vodoměr závitový jednovtokový suchoběžný do 40°C G 1/2 x 80 mm Qn 1,5 m3/h horizontální</t>
  </si>
  <si>
    <t>-928443795</t>
  </si>
  <si>
    <t>22</t>
  </si>
  <si>
    <t>DOCHL</t>
  </si>
  <si>
    <t>Dochlazovací smyčka s termoventilem pro kotle o výkonu do 50kW</t>
  </si>
  <si>
    <t>98658085</t>
  </si>
  <si>
    <t>23</t>
  </si>
  <si>
    <t>722290226</t>
  </si>
  <si>
    <t>Zkouška těsnosti vodovodního potrubí závitového do DN 50</t>
  </si>
  <si>
    <t>715095725</t>
  </si>
  <si>
    <t>24</t>
  </si>
  <si>
    <t>998722101</t>
  </si>
  <si>
    <t>Přesun hmot tonážní pro vnitřní vodovod v objektech v do 6 m</t>
  </si>
  <si>
    <t>1422069289</t>
  </si>
  <si>
    <t>25</t>
  </si>
  <si>
    <t>723150305</t>
  </si>
  <si>
    <t>Potrubí ocelové hladké černé bezešvé spojované svařováním tvářené za tepla D 38x2,6 mm</t>
  </si>
  <si>
    <t>-302541498</t>
  </si>
  <si>
    <t>26</t>
  </si>
  <si>
    <t>723190104</t>
  </si>
  <si>
    <t>Přípojka plynovodní nerezová hadice G1 F x G1 F délky 75 cm spojovaná na závit</t>
  </si>
  <si>
    <t>-858506229</t>
  </si>
  <si>
    <t>27</t>
  </si>
  <si>
    <t>723230104</t>
  </si>
  <si>
    <t>Kulový uzávěr přímý PN 5 G 1 FF s protipožární armaturou a 2x vnitřním závitem</t>
  </si>
  <si>
    <t>-1982985423</t>
  </si>
  <si>
    <t>28</t>
  </si>
  <si>
    <t>PLYN</t>
  </si>
  <si>
    <t>Ostatní demoontážní a přípravné práce, úpravy na stávajícím plynovodu + revize</t>
  </si>
  <si>
    <t>-2104436301</t>
  </si>
  <si>
    <t>29</t>
  </si>
  <si>
    <t>998723101</t>
  </si>
  <si>
    <t>Přesun hmot tonážní pro vnitřní plynovod v objektech v do 6 m</t>
  </si>
  <si>
    <t>1849224601</t>
  </si>
  <si>
    <t>30</t>
  </si>
  <si>
    <t>731200829</t>
  </si>
  <si>
    <t>Demontáž kotle ocelového na plynná nebo kapalná paliva výkon do 125 kW</t>
  </si>
  <si>
    <t>-769375464</t>
  </si>
  <si>
    <t>31</t>
  </si>
  <si>
    <t>731202810</t>
  </si>
  <si>
    <t>Rozřezání kotle ocelového demontovaného hmotnost do 500 kg</t>
  </si>
  <si>
    <t>1594457004</t>
  </si>
  <si>
    <t>731391812</t>
  </si>
  <si>
    <t>Vypuštění vody z kotle samospádem plocha kotle do 10 m2</t>
  </si>
  <si>
    <t>267839929</t>
  </si>
  <si>
    <t>33</t>
  </si>
  <si>
    <t>731810401</t>
  </si>
  <si>
    <t>Nucený odtah spalin dvoutrubkový pro kondenzační kotel vodorovný 80 mm přívod vzduchu přes stěnu</t>
  </si>
  <si>
    <t>-1879163949</t>
  </si>
  <si>
    <t>34</t>
  </si>
  <si>
    <t>731810441</t>
  </si>
  <si>
    <t>Prodloužení odděleného potrubí pro kondenzační kotel průměru 80 mm</t>
  </si>
  <si>
    <t>-340524405</t>
  </si>
  <si>
    <t>35</t>
  </si>
  <si>
    <t>731890801</t>
  </si>
  <si>
    <t>Přemístění demontovaných kotelen umístěných ve výšce nebo hloubce objektu do 6 m</t>
  </si>
  <si>
    <t>146592328</t>
  </si>
  <si>
    <t>36</t>
  </si>
  <si>
    <t>IMMER100</t>
  </si>
  <si>
    <t>Závěsný plynový kondenzační kotel o jmenovitém výkonu 80-90kW</t>
  </si>
  <si>
    <t>1437617030</t>
  </si>
  <si>
    <t>37</t>
  </si>
  <si>
    <t>731244494A</t>
  </si>
  <si>
    <t>Montáž kotle ocelového závěsného na plyn kondenzačního o výkonu do 100 kW</t>
  </si>
  <si>
    <t>1151410106</t>
  </si>
  <si>
    <t>38</t>
  </si>
  <si>
    <t>731810432</t>
  </si>
  <si>
    <t>Nucený odtah spalin dvoutrubkový pro kondenzační kotel svislý 125 odvod spalin přes šikmou střechu</t>
  </si>
  <si>
    <t>1854703311</t>
  </si>
  <si>
    <t>39</t>
  </si>
  <si>
    <t>731810442</t>
  </si>
  <si>
    <t>Prodloužení odděleného potrubí pro kondenzační kotel průměru 125 mm</t>
  </si>
  <si>
    <t>791381645</t>
  </si>
  <si>
    <t>40</t>
  </si>
  <si>
    <t>731810462</t>
  </si>
  <si>
    <t>Rozdělovač odtahů spalin pro kondenzační kotel připojení na kotli průměru 80/125 mm</t>
  </si>
  <si>
    <t>-1666024453</t>
  </si>
  <si>
    <t>41</t>
  </si>
  <si>
    <t>998731101</t>
  </si>
  <si>
    <t>Přesun hmot tonážní pro kotelny v objektech v do 6 m</t>
  </si>
  <si>
    <t>-1863793811</t>
  </si>
  <si>
    <t>42</t>
  </si>
  <si>
    <t>IMMERRAM</t>
  </si>
  <si>
    <t>Podpůrný rám pro instalaci kotle</t>
  </si>
  <si>
    <t>-1308976936</t>
  </si>
  <si>
    <t>43</t>
  </si>
  <si>
    <t>UDP001</t>
  </si>
  <si>
    <t>Odborné uvedení do provozu kondenzačního kotle</t>
  </si>
  <si>
    <t>1698739468</t>
  </si>
  <si>
    <t>44</t>
  </si>
  <si>
    <t>UDP005</t>
  </si>
  <si>
    <t>Příslušenství kondenzačního kotle</t>
  </si>
  <si>
    <t>-1320634256</t>
  </si>
  <si>
    <t>45</t>
  </si>
  <si>
    <t>UDP006</t>
  </si>
  <si>
    <t>Topná zkouška</t>
  </si>
  <si>
    <t>hod</t>
  </si>
  <si>
    <t>1870112233</t>
  </si>
  <si>
    <t>46</t>
  </si>
  <si>
    <t>UDP007</t>
  </si>
  <si>
    <t>Revize odkouření</t>
  </si>
  <si>
    <t>1838792421</t>
  </si>
  <si>
    <t>47</t>
  </si>
  <si>
    <t>732110812</t>
  </si>
  <si>
    <t>Demontáž rozdělovače nebo sběrače do DN 200</t>
  </si>
  <si>
    <t>1961591946</t>
  </si>
  <si>
    <t>48</t>
  </si>
  <si>
    <t>732420811</t>
  </si>
  <si>
    <t>Demontáž čerpadla oběhového spirálního DN 25</t>
  </si>
  <si>
    <t>-885946403</t>
  </si>
  <si>
    <t>49</t>
  </si>
  <si>
    <t>732420814</t>
  </si>
  <si>
    <t>Demontáž čerpadla oběhového spirálního DN 65</t>
  </si>
  <si>
    <t>-1847441092</t>
  </si>
  <si>
    <t>50</t>
  </si>
  <si>
    <t>732293810</t>
  </si>
  <si>
    <t>Rozřezání konstrukcí podpěrných nádrží a nádob</t>
  </si>
  <si>
    <t>1657992284</t>
  </si>
  <si>
    <t>51</t>
  </si>
  <si>
    <t>732324814</t>
  </si>
  <si>
    <t>Demontáž nádrže beztlaké nebo tlakové vypuštění vody z nádrže obsah do 500 litrů</t>
  </si>
  <si>
    <t>1407728215</t>
  </si>
  <si>
    <t>52</t>
  </si>
  <si>
    <t>732324815</t>
  </si>
  <si>
    <t>Demontáž nádrže beztlaké nebo tlakové vypuštění vody z nádrže obsah do 1000 litrů</t>
  </si>
  <si>
    <t>-423610673</t>
  </si>
  <si>
    <t>53</t>
  </si>
  <si>
    <t>732890801</t>
  </si>
  <si>
    <t>Přesun demontovaných strojoven vodorovně 100 m v objektech výšky do 6 m</t>
  </si>
  <si>
    <t>813469657</t>
  </si>
  <si>
    <t>54</t>
  </si>
  <si>
    <t>732421415</t>
  </si>
  <si>
    <t>Čerpadlo teplovodní mokroběžné závitové oběhové DN 25 výtlak do 6,0 m průtok 4,5 m3/h pro vytápění</t>
  </si>
  <si>
    <t>-1142397416</t>
  </si>
  <si>
    <t>55</t>
  </si>
  <si>
    <t>732421419</t>
  </si>
  <si>
    <t>Čerpadlo teplovodní mokroběžné závitové oběhové DN 25 výtlak do 8,0 m průtok 4,0 m3/h pro vytápění</t>
  </si>
  <si>
    <t>-933829547</t>
  </si>
  <si>
    <t>56</t>
  </si>
  <si>
    <t>732422202</t>
  </si>
  <si>
    <t>Čerpadlo teplovodní mokroběžné závitové DN 32 výtlak do 12 m průtok 5,5 m3/h jednodílné pro vytápění</t>
  </si>
  <si>
    <t>1986706958</t>
  </si>
  <si>
    <t>57</t>
  </si>
  <si>
    <t>732422216</t>
  </si>
  <si>
    <t>Čerpadlo teplovodní mokroběžné přírubové DN 40 výtlak do 12 m průtok 16 m3/h jednodílné pro vytápění</t>
  </si>
  <si>
    <t>228152363</t>
  </si>
  <si>
    <t>58</t>
  </si>
  <si>
    <t>732429212</t>
  </si>
  <si>
    <t>Montáž čerpadla oběhového mokroběžného závitového DN 25</t>
  </si>
  <si>
    <t>-665244791</t>
  </si>
  <si>
    <t>59</t>
  </si>
  <si>
    <t>732112228</t>
  </si>
  <si>
    <t>Rozdělovač sdružený hydraulický DN 65 závitový vč. izolace</t>
  </si>
  <si>
    <t>42726820</t>
  </si>
  <si>
    <t>60</t>
  </si>
  <si>
    <t>732113104</t>
  </si>
  <si>
    <t>Vyrovnávač dynamických tlaků DN 80 PN 6 hydraulický přírubový vč. izolace</t>
  </si>
  <si>
    <t>2054658171</t>
  </si>
  <si>
    <t>61</t>
  </si>
  <si>
    <t>73416345A</t>
  </si>
  <si>
    <t>Odlučovač kalů a nečistot, přírubový, průřez DN125, připojení DN65, do průtoku 20m3/h</t>
  </si>
  <si>
    <t>-510478808</t>
  </si>
  <si>
    <t>62</t>
  </si>
  <si>
    <t>732331611</t>
  </si>
  <si>
    <t>Nádoba tlaková expanzní s membránou závitové připojení PN 0,6 o objemu 8 l</t>
  </si>
  <si>
    <t>-1229614808</t>
  </si>
  <si>
    <t>63</t>
  </si>
  <si>
    <t>732331777</t>
  </si>
  <si>
    <t>Příslušenství k expanzním nádobám bezpečnostní uzávěr G 3/4 k měření tlaku</t>
  </si>
  <si>
    <t>-1043208740</t>
  </si>
  <si>
    <t>64</t>
  </si>
  <si>
    <t>ORSTITKY</t>
  </si>
  <si>
    <t>Orientační štítky</t>
  </si>
  <si>
    <t>-1044232806</t>
  </si>
  <si>
    <t>65</t>
  </si>
  <si>
    <t>732199100</t>
  </si>
  <si>
    <t>Montáž orientačních štítků</t>
  </si>
  <si>
    <t>1544162226</t>
  </si>
  <si>
    <t>66</t>
  </si>
  <si>
    <t>998732101</t>
  </si>
  <si>
    <t>Přesun hmot tonážní pro strojovny v objektech v do 6 m</t>
  </si>
  <si>
    <t>-681282243</t>
  </si>
  <si>
    <t>67</t>
  </si>
  <si>
    <t>733390304V</t>
  </si>
  <si>
    <t>Vypuštění potrubí vytápění do DN32 mm</t>
  </si>
  <si>
    <t>-866395342</t>
  </si>
  <si>
    <t>68</t>
  </si>
  <si>
    <t>733390305V</t>
  </si>
  <si>
    <t>Vypuštění potrubí vytápění do DN100 mm</t>
  </si>
  <si>
    <t>2002986873</t>
  </si>
  <si>
    <t>69</t>
  </si>
  <si>
    <t>733110803</t>
  </si>
  <si>
    <t>Demontáž potrubí ocelového závitového do DN 15</t>
  </si>
  <si>
    <t>-1006646478</t>
  </si>
  <si>
    <t>70</t>
  </si>
  <si>
    <t>733110806</t>
  </si>
  <si>
    <t>Demontáž potrubí ocelového závitového do DN 32</t>
  </si>
  <si>
    <t>1792874108</t>
  </si>
  <si>
    <t>71</t>
  </si>
  <si>
    <t>733110808</t>
  </si>
  <si>
    <t>Demontáž potrubí ocelového závitového do DN 50</t>
  </si>
  <si>
    <t>2090680960</t>
  </si>
  <si>
    <t>72</t>
  </si>
  <si>
    <t>733120826</t>
  </si>
  <si>
    <t>Demontáž potrubí ocelového hladkého do D 89</t>
  </si>
  <si>
    <t>-100491552</t>
  </si>
  <si>
    <t>73</t>
  </si>
  <si>
    <t>733193810</t>
  </si>
  <si>
    <t>Rozřezání konzoly, podpěry nebo výložníku pro potrubí z L profilu do 50x50x5 mm</t>
  </si>
  <si>
    <t>-1095305895</t>
  </si>
  <si>
    <t>74</t>
  </si>
  <si>
    <t>733190801</t>
  </si>
  <si>
    <t>Odřezání objímky dvojité do DN 50</t>
  </si>
  <si>
    <t>660071826</t>
  </si>
  <si>
    <t>75</t>
  </si>
  <si>
    <t>733140811</t>
  </si>
  <si>
    <t>Odřezání nádoby odvzdušňovací</t>
  </si>
  <si>
    <t>843221384</t>
  </si>
  <si>
    <t>76</t>
  </si>
  <si>
    <t>733890801</t>
  </si>
  <si>
    <t>Přemístění potrubí demontovaného vodorovně do 100 m v objektech výšky do 6 m</t>
  </si>
  <si>
    <t>1786398735</t>
  </si>
  <si>
    <t>77</t>
  </si>
  <si>
    <t>733111312</t>
  </si>
  <si>
    <t>Potrubí ocelové závitové svařované běžné v kotelnách nebo strojovnách DN 10</t>
  </si>
  <si>
    <t>-1890391219</t>
  </si>
  <si>
    <t>78</t>
  </si>
  <si>
    <t>733111314</t>
  </si>
  <si>
    <t>Potrubí ocelové závitové svařované běžné v kotelnách nebo strojovnách DN 20</t>
  </si>
  <si>
    <t>778600278</t>
  </si>
  <si>
    <t>79</t>
  </si>
  <si>
    <t>733111315</t>
  </si>
  <si>
    <t>Potrubí ocelové závitové svařované běžné v kotelnách nebo strojovnách DN 25</t>
  </si>
  <si>
    <t>-2009034994</t>
  </si>
  <si>
    <t>80</t>
  </si>
  <si>
    <t>733111316</t>
  </si>
  <si>
    <t>Potrubí ocelové závitové svařované běžné v kotelnách nebo strojovnách DN 32</t>
  </si>
  <si>
    <t>623966398</t>
  </si>
  <si>
    <t>81</t>
  </si>
  <si>
    <t>733111317</t>
  </si>
  <si>
    <t>Potrubí ocelové závitové svařované běžné v kotelnách nebo strojovnách DN 40</t>
  </si>
  <si>
    <t>613453706</t>
  </si>
  <si>
    <t>82</t>
  </si>
  <si>
    <t>733111318</t>
  </si>
  <si>
    <t>Potrubí ocelové závitové svařované běžné v kotelnách nebo strojovnách DN 50</t>
  </si>
  <si>
    <t>-356051360</t>
  </si>
  <si>
    <t>83</t>
  </si>
  <si>
    <t>733121222</t>
  </si>
  <si>
    <t>Potrubí ocelové hladké bezešvé v kotelnách nebo strojovnách D 76x3,2</t>
  </si>
  <si>
    <t>-496126779</t>
  </si>
  <si>
    <t>84</t>
  </si>
  <si>
    <t>733190107</t>
  </si>
  <si>
    <t>Zkouška těsnosti potrubí ocelové závitové do DN 40</t>
  </si>
  <si>
    <t>856137452</t>
  </si>
  <si>
    <t>85</t>
  </si>
  <si>
    <t>733190108</t>
  </si>
  <si>
    <t>Zkouška těsnosti potrubí ocelové závitové do DN 50</t>
  </si>
  <si>
    <t>-29979239</t>
  </si>
  <si>
    <t>86</t>
  </si>
  <si>
    <t>733190225</t>
  </si>
  <si>
    <t>Zkouška těsnosti potrubí ocelové hladké přes D 60,3x2,9 do D 89x5,0</t>
  </si>
  <si>
    <t>1703814834</t>
  </si>
  <si>
    <t>87</t>
  </si>
  <si>
    <t>733390304N</t>
  </si>
  <si>
    <t>Napuštění potrubí vytápění do DN32 mm pitnou vodou</t>
  </si>
  <si>
    <t>484872293</t>
  </si>
  <si>
    <t>88</t>
  </si>
  <si>
    <t>733390305N</t>
  </si>
  <si>
    <t>Napuštění potrubí vytápění do DN100 mm pitnou vodou</t>
  </si>
  <si>
    <t>-893181168</t>
  </si>
  <si>
    <t>89</t>
  </si>
  <si>
    <t>998733101</t>
  </si>
  <si>
    <t>Přesun hmot tonážní pro rozvody potrubí v objektech v do 6 m</t>
  </si>
  <si>
    <t>1002022892</t>
  </si>
  <si>
    <t>90</t>
  </si>
  <si>
    <t>734200811</t>
  </si>
  <si>
    <t>Demontáž armatury závitové s jedním závitem do G 1/2</t>
  </si>
  <si>
    <t>-962410042</t>
  </si>
  <si>
    <t>91</t>
  </si>
  <si>
    <t>734200821</t>
  </si>
  <si>
    <t>Demontáž armatury závitové se dvěma závity do G 1/2</t>
  </si>
  <si>
    <t>1990713795</t>
  </si>
  <si>
    <t>92</t>
  </si>
  <si>
    <t>734200822</t>
  </si>
  <si>
    <t>Demontáž armatury závitové se dvěma závity do G 1</t>
  </si>
  <si>
    <t>974103142</t>
  </si>
  <si>
    <t>93</t>
  </si>
  <si>
    <t>734200823</t>
  </si>
  <si>
    <t>Demontáž armatury závitové se dvěma závity do G 6/4</t>
  </si>
  <si>
    <t>-313159652</t>
  </si>
  <si>
    <t>94</t>
  </si>
  <si>
    <t>734200824</t>
  </si>
  <si>
    <t>Demontáž armatury závitové se dvěma závity do G 2</t>
  </si>
  <si>
    <t>-265922033</t>
  </si>
  <si>
    <t>95</t>
  </si>
  <si>
    <t>734200833</t>
  </si>
  <si>
    <t>Demontáž armatury závitové se třemi závity do G 6/4</t>
  </si>
  <si>
    <t>-651997913</t>
  </si>
  <si>
    <t>96</t>
  </si>
  <si>
    <t>734100822</t>
  </si>
  <si>
    <t>Demontáž armatury přírubové se třemi přírubami do DN 100</t>
  </si>
  <si>
    <t>-455015498</t>
  </si>
  <si>
    <t>97</t>
  </si>
  <si>
    <t>734140821</t>
  </si>
  <si>
    <t>Demontáž ventilu redukčního s rozšířeným výstupem DN 25/50</t>
  </si>
  <si>
    <t>864286508</t>
  </si>
  <si>
    <t>98</t>
  </si>
  <si>
    <t>734190818</t>
  </si>
  <si>
    <t>Rozpojení přírubového spoje do DN 100</t>
  </si>
  <si>
    <t>159989535</t>
  </si>
  <si>
    <t>99</t>
  </si>
  <si>
    <t>734100812</t>
  </si>
  <si>
    <t>Demontáž armatury přírubové se dvěma přírubami do DN 100</t>
  </si>
  <si>
    <t>-1910384008</t>
  </si>
  <si>
    <t>100</t>
  </si>
  <si>
    <t>734420811</t>
  </si>
  <si>
    <t>Demontáž tlakoměru se spodním připojením</t>
  </si>
  <si>
    <t>-371424596</t>
  </si>
  <si>
    <t>101</t>
  </si>
  <si>
    <t>734420821</t>
  </si>
  <si>
    <t>Demontáž tlakoměru diferenciálního</t>
  </si>
  <si>
    <t>1251432513</t>
  </si>
  <si>
    <t>102</t>
  </si>
  <si>
    <t>734410811</t>
  </si>
  <si>
    <t>Demontáž teploměru přímého nebo rohového s ochranným pouzdrem</t>
  </si>
  <si>
    <t>2010510063</t>
  </si>
  <si>
    <t>103</t>
  </si>
  <si>
    <t>734890801</t>
  </si>
  <si>
    <t>Přemístění demontovaných armatur vodorovně do 100 m v objektech výšky do 6 m</t>
  </si>
  <si>
    <t>-332934112</t>
  </si>
  <si>
    <t>104</t>
  </si>
  <si>
    <t>734173213</t>
  </si>
  <si>
    <t>Spoj přírubový PN 6/I do 200°C DN 40</t>
  </si>
  <si>
    <t>-778292989</t>
  </si>
  <si>
    <t>105</t>
  </si>
  <si>
    <t>734173216</t>
  </si>
  <si>
    <t>Spoj přírubový PN 6/I do 200°C DN 65</t>
  </si>
  <si>
    <t>-2061667955</t>
  </si>
  <si>
    <t>106</t>
  </si>
  <si>
    <t>734173217</t>
  </si>
  <si>
    <t>Spoj přírubový PN 6/I do 200°C DN 80</t>
  </si>
  <si>
    <t>-1396018543</t>
  </si>
  <si>
    <t>107</t>
  </si>
  <si>
    <t>734193115</t>
  </si>
  <si>
    <t>Klapka mezipřírubová uzavírací DN 65 PN 16 do 120°C disk tvárná litina</t>
  </si>
  <si>
    <t>-1591753493</t>
  </si>
  <si>
    <t>108</t>
  </si>
  <si>
    <t>734211127</t>
  </si>
  <si>
    <t>Ventil závitový odvzdušňovací G 1/2 PN 14 do 120°C automatický se zpětnou klapkou otopných těles</t>
  </si>
  <si>
    <t>-377695305</t>
  </si>
  <si>
    <t>109</t>
  </si>
  <si>
    <t>734220101</t>
  </si>
  <si>
    <t>Ventil závitový regulační přímý G 3/8 PN 20 do 100°C vyvažovací</t>
  </si>
  <si>
    <t>-1492512611</t>
  </si>
  <si>
    <t>110</t>
  </si>
  <si>
    <t>734220102</t>
  </si>
  <si>
    <t>Ventil závitový regulační přímý G 1 PN 20 do 100°C vyvažovací</t>
  </si>
  <si>
    <t>1923837939</t>
  </si>
  <si>
    <t>111</t>
  </si>
  <si>
    <t>734220103</t>
  </si>
  <si>
    <t>Ventil závitový regulační přímý G 5/4 PN 20 do 100°C vyvažovací</t>
  </si>
  <si>
    <t>-519734448</t>
  </si>
  <si>
    <t>112</t>
  </si>
  <si>
    <t>734220104</t>
  </si>
  <si>
    <t>Ventil závitový regulační přímý G 6/4 PN 20 do 100°C vyvažovací</t>
  </si>
  <si>
    <t>-4970063</t>
  </si>
  <si>
    <t>113</t>
  </si>
  <si>
    <t>734242414</t>
  </si>
  <si>
    <t>Ventil závitový zpětný přímý G 1 PN 16 do 110°C</t>
  </si>
  <si>
    <t>-2018706995</t>
  </si>
  <si>
    <t>114</t>
  </si>
  <si>
    <t>734242415</t>
  </si>
  <si>
    <t>Ventil závitový zpětný přímý G 5/4 PN 16 do 110°C</t>
  </si>
  <si>
    <t>674085901</t>
  </si>
  <si>
    <t>115</t>
  </si>
  <si>
    <t>734242416</t>
  </si>
  <si>
    <t>Ventil závitový zpětný přímý G 6/4 PN 16 do 110°C</t>
  </si>
  <si>
    <t>52171154</t>
  </si>
  <si>
    <t>116</t>
  </si>
  <si>
    <t>734242417</t>
  </si>
  <si>
    <t>Ventil závitový zpětný přímý G 2 PN 16 do 110°C</t>
  </si>
  <si>
    <t>869198340</t>
  </si>
  <si>
    <t>117</t>
  </si>
  <si>
    <t>734251135</t>
  </si>
  <si>
    <t>Ventil pojistný čepový rohový G 1 PN 16 do 200°C</t>
  </si>
  <si>
    <t>250868483</t>
  </si>
  <si>
    <t>118</t>
  </si>
  <si>
    <t>734261235</t>
  </si>
  <si>
    <t>Šroubení topenářské přímé G 1 PN 16 do 120°C</t>
  </si>
  <si>
    <t>153346090</t>
  </si>
  <si>
    <t>119</t>
  </si>
  <si>
    <t>734261237</t>
  </si>
  <si>
    <t>Šroubení topenářské přímé G 6/4 PN 16 do 120°C</t>
  </si>
  <si>
    <t>-679383913</t>
  </si>
  <si>
    <t>120</t>
  </si>
  <si>
    <t>734261238</t>
  </si>
  <si>
    <t>Šroubení topenářské přímé G 2 PN 16 do 120°C</t>
  </si>
  <si>
    <t>1454883923</t>
  </si>
  <si>
    <t>121</t>
  </si>
  <si>
    <t>734291123</t>
  </si>
  <si>
    <t>Kohout plnící a vypouštěcí G 1/2 PN 10 do 90°C závitový</t>
  </si>
  <si>
    <t>853261918</t>
  </si>
  <si>
    <t>122</t>
  </si>
  <si>
    <t>734291242</t>
  </si>
  <si>
    <t>Filtr závitový přímý G 1/2 PN 16 do 130°C s vnitřními závity</t>
  </si>
  <si>
    <t>694856942</t>
  </si>
  <si>
    <t>123</t>
  </si>
  <si>
    <t>734291244</t>
  </si>
  <si>
    <t>Filtr závitový přímý G 1 PN 16 do 130°C s vnitřními závity</t>
  </si>
  <si>
    <t>511100912</t>
  </si>
  <si>
    <t>124</t>
  </si>
  <si>
    <t>734291246</t>
  </si>
  <si>
    <t>Filtr závitový přímý G 1 1/2 PN 16 do 130°C s vnitřními závity</t>
  </si>
  <si>
    <t>-116903554</t>
  </si>
  <si>
    <t>125</t>
  </si>
  <si>
    <t>734291247</t>
  </si>
  <si>
    <t>Filtr závitový přímý G 2 PN 16 do 130°C s vnitřními závity</t>
  </si>
  <si>
    <t>-963369177</t>
  </si>
  <si>
    <t>126</t>
  </si>
  <si>
    <t>734291251M</t>
  </si>
  <si>
    <t>Filtr závitový přímý G 5/4 PN 16 do 130°C s vnitřními závity MAGNETICKÝ</t>
  </si>
  <si>
    <t>2074668698</t>
  </si>
  <si>
    <t>127</t>
  </si>
  <si>
    <t>734292712</t>
  </si>
  <si>
    <t>Kohout kulový přímý G 3/8 PN 42 do 185°C vnitřní závit</t>
  </si>
  <si>
    <t>-1746264529</t>
  </si>
  <si>
    <t>128</t>
  </si>
  <si>
    <t>734292713</t>
  </si>
  <si>
    <t>Kohout kulový přímý G 1/2 PN 42 do 185°C vnitřní závit</t>
  </si>
  <si>
    <t>-1793348339</t>
  </si>
  <si>
    <t>129</t>
  </si>
  <si>
    <t>734292715</t>
  </si>
  <si>
    <t>Kohout kulový přímý G 1 PN 42 do 185°C vnitřní závit</t>
  </si>
  <si>
    <t>86209737</t>
  </si>
  <si>
    <t>130</t>
  </si>
  <si>
    <t>734292716</t>
  </si>
  <si>
    <t>Kohout kulový přímý G 1 1/4 PN 42 do 185°C vnitřní závit</t>
  </si>
  <si>
    <t>549080351</t>
  </si>
  <si>
    <t>131</t>
  </si>
  <si>
    <t>734292717</t>
  </si>
  <si>
    <t>Kohout kulový přímý G 1 1/2 PN 42 do 185°C vnitřní závit</t>
  </si>
  <si>
    <t>508356231</t>
  </si>
  <si>
    <t>132</t>
  </si>
  <si>
    <t>734292718</t>
  </si>
  <si>
    <t>Kohout kulový přímý G 2 PN 42 do 185°C vnitřní závit</t>
  </si>
  <si>
    <t>1591884525</t>
  </si>
  <si>
    <t>133</t>
  </si>
  <si>
    <t>734411101</t>
  </si>
  <si>
    <t>Teploměr technický s pevným stonkem a jímkou zadní připojení průměr 63 mm délky 50 mm</t>
  </si>
  <si>
    <t>1069506524</t>
  </si>
  <si>
    <t>134</t>
  </si>
  <si>
    <t>734421102</t>
  </si>
  <si>
    <t>Tlakoměr s pevným stonkem a zpětnou klapkou tlak 0-16 bar průměr 63 mm spodní připojení</t>
  </si>
  <si>
    <t>-226420481</t>
  </si>
  <si>
    <t>135</t>
  </si>
  <si>
    <t>734424101</t>
  </si>
  <si>
    <t>Kondenzační smyčka k přivaření zahnutá PN 250 do 300°C</t>
  </si>
  <si>
    <t>-9549676</t>
  </si>
  <si>
    <t>136</t>
  </si>
  <si>
    <t>734424102</t>
  </si>
  <si>
    <t>Kondenzační smyčka k přivaření stočená PN 250 do 300°C</t>
  </si>
  <si>
    <t>-1474488711</t>
  </si>
  <si>
    <t>137</t>
  </si>
  <si>
    <t>998734101</t>
  </si>
  <si>
    <t>Přesun hmot tonážní pro armatury v objektech v do 6 m</t>
  </si>
  <si>
    <t>-1976319691</t>
  </si>
  <si>
    <t>138</t>
  </si>
  <si>
    <t>783424140R00</t>
  </si>
  <si>
    <t>Nátěr syntetický potrubí do DN 50 mm Z + 2x</t>
  </si>
  <si>
    <t>-445798352</t>
  </si>
  <si>
    <t>139</t>
  </si>
  <si>
    <t>783424150R00</t>
  </si>
  <si>
    <t>Nátěr syntetický potrubí do DN 100 mm Z + 2x</t>
  </si>
  <si>
    <t>532531783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</si>
</sst>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6" formatCode="#,##0.00%"/>
    <numFmt numFmtId="167" formatCode="dd\.mm\.yyyy"/>
    <numFmt numFmtId="168" formatCode="#,##0.00000"/>
    <numFmt numFmtId="169" formatCode="#,##0.000"/>
  </numFmts>
  <fonts count="33">
    <font>
      <sz val="8"/>
      <name val="Trebuchet MS"/>
      <family val="2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b/>
      <sz val="16"/>
      <name val="Trebuchet MS"/>
    </font>
    <font>
      <b/>
      <sz val="10"/>
      <name val="Trebuchet MS"/>
    </font>
    <font>
      <b/>
      <sz val="9"/>
      <name val="Trebuchet MS"/>
    </font>
    <font>
      <b/>
      <sz val="8"/>
      <name val="Trebuchet MS"/>
    </font>
    <font>
      <u/>
      <sz val="11"/>
      <color theme="10"/>
      <name val="Calibri"/>
      <scheme val="minor"/>
    </font>
    <font>
      <sz val="8"/>
      <color rgb="FF969696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12"/>
      <color rgb="FF960000"/>
      <name val="Trebuchet MS"/>
    </font>
    <font>
      <sz val="12"/>
      <color rgb="FF969696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i/>
      <sz val="8"/>
      <color rgb="FF0000FF"/>
      <name val="Trebuchet MS"/>
    </font>
    <font>
      <b/>
      <sz val="8"/>
      <color rgb="FF969696"/>
      <name val="Trebuchet MS"/>
    </font>
    <font>
      <b/>
      <sz val="8"/>
      <color rgb="FF800000"/>
      <name val="Trebuchet MS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C0C0C0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26">
    <xf numFmtId="0" fontId="0" fillId="0" borderId="0" xfId="0"/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13" fillId="0" borderId="0" xfId="0" applyFont="1" applyAlignment="1"/>
    <xf numFmtId="0" fontId="1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vertical="center"/>
    </xf>
    <xf numFmtId="0" fontId="15" fillId="2" borderId="0" xfId="0" applyFont="1" applyFill="1" applyAlignment="1" applyProtection="1">
      <alignment horizontal="left" vertical="center"/>
    </xf>
    <xf numFmtId="0" fontId="16" fillId="2" borderId="0" xfId="1" applyFont="1" applyFill="1" applyAlignment="1" applyProtection="1">
      <alignment vertical="center"/>
    </xf>
    <xf numFmtId="0" fontId="0" fillId="2" borderId="0" xfId="0" applyFill="1"/>
    <xf numFmtId="0" fontId="14" fillId="2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8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top"/>
    </xf>
    <xf numFmtId="0" fontId="18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9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166" fontId="10" fillId="0" borderId="0" xfId="0" applyNumberFormat="1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vertical="center"/>
    </xf>
    <xf numFmtId="0" fontId="0" fillId="3" borderId="0" xfId="0" applyFont="1" applyFill="1" applyBorder="1" applyAlignment="1" applyProtection="1">
      <alignment vertical="center"/>
    </xf>
    <xf numFmtId="0" fontId="2" fillId="3" borderId="8" xfId="0" applyFont="1" applyFill="1" applyBorder="1" applyAlignment="1" applyProtection="1">
      <alignment horizontal="left" vertical="center"/>
    </xf>
    <xf numFmtId="0" fontId="0" fillId="3" borderId="9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horizontal="center" vertical="center"/>
    </xf>
    <xf numFmtId="0" fontId="20" fillId="0" borderId="10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Border="1" applyProtection="1"/>
    <xf numFmtId="0" fontId="0" fillId="0" borderId="14" xfId="0" applyBorder="1" applyProtection="1"/>
    <xf numFmtId="0" fontId="21" fillId="0" borderId="15" xfId="0" applyFont="1" applyBorder="1" applyAlignment="1" applyProtection="1">
      <alignment horizontal="left" vertical="center"/>
    </xf>
    <xf numFmtId="0" fontId="0" fillId="0" borderId="16" xfId="0" applyFont="1" applyBorder="1" applyAlignment="1" applyProtection="1">
      <alignment vertical="center"/>
    </xf>
    <xf numFmtId="0" fontId="21" fillId="0" borderId="16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167" fontId="1" fillId="0" borderId="0" xfId="0" applyNumberFormat="1" applyFont="1" applyBorder="1" applyAlignment="1" applyProtection="1">
      <alignment horizontal="left"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4" xfId="0" applyFont="1" applyBorder="1" applyAlignment="1" applyProtection="1">
      <alignment vertical="center"/>
    </xf>
    <xf numFmtId="0" fontId="0" fillId="4" borderId="9" xfId="0" applyFont="1" applyFill="1" applyBorder="1" applyAlignment="1" applyProtection="1">
      <alignment vertical="center"/>
    </xf>
    <xf numFmtId="0" fontId="18" fillId="0" borderId="21" xfId="0" applyFont="1" applyBorder="1" applyAlignment="1" applyProtection="1">
      <alignment horizontal="center" vertical="center" wrapText="1"/>
    </xf>
    <xf numFmtId="0" fontId="18" fillId="0" borderId="22" xfId="0" applyFont="1" applyBorder="1" applyAlignment="1" applyProtection="1">
      <alignment horizontal="center" vertical="center" wrapText="1"/>
    </xf>
    <xf numFmtId="0" fontId="18" fillId="0" borderId="23" xfId="0" applyFont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vertical="center"/>
    </xf>
    <xf numFmtId="4" fontId="23" fillId="0" borderId="13" xfId="0" applyNumberFormat="1" applyFont="1" applyBorder="1" applyAlignment="1" applyProtection="1">
      <alignment vertical="center"/>
    </xf>
    <xf numFmtId="4" fontId="23" fillId="0" borderId="0" xfId="0" applyNumberFormat="1" applyFont="1" applyBorder="1" applyAlignment="1" applyProtection="1">
      <alignment vertical="center"/>
    </xf>
    <xf numFmtId="168" fontId="23" fillId="0" borderId="0" xfId="0" applyNumberFormat="1" applyFont="1" applyBorder="1" applyAlignment="1" applyProtection="1">
      <alignment vertical="center"/>
    </xf>
    <xf numFmtId="4" fontId="23" fillId="0" borderId="14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3" fillId="0" borderId="4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168" fontId="27" fillId="0" borderId="16" xfId="0" applyNumberFormat="1" applyFont="1" applyBorder="1" applyAlignment="1" applyProtection="1">
      <alignment vertical="center"/>
    </xf>
    <xf numFmtId="4" fontId="27" fillId="0" borderId="17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22" fillId="4" borderId="0" xfId="0" applyFont="1" applyFill="1" applyBorder="1" applyAlignment="1" applyProtection="1">
      <alignment horizontal="left" vertical="center"/>
    </xf>
    <xf numFmtId="0" fontId="0" fillId="4" borderId="0" xfId="0" applyFont="1" applyFill="1" applyBorder="1" applyAlignment="1" applyProtection="1">
      <alignment vertical="center"/>
    </xf>
    <xf numFmtId="0" fontId="0" fillId="2" borderId="0" xfId="0" applyFill="1" applyProtection="1"/>
    <xf numFmtId="0" fontId="4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right" vertical="center"/>
    </xf>
    <xf numFmtId="0" fontId="2" fillId="4" borderId="8" xfId="0" applyFont="1" applyFill="1" applyBorder="1" applyAlignment="1" applyProtection="1">
      <alignment horizontal="left" vertical="center"/>
    </xf>
    <xf numFmtId="0" fontId="2" fillId="4" borderId="9" xfId="0" applyFont="1" applyFill="1" applyBorder="1" applyAlignment="1" applyProtection="1">
      <alignment horizontal="right" vertical="center"/>
    </xf>
    <xf numFmtId="0" fontId="2" fillId="4" borderId="9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28" fillId="0" borderId="0" xfId="0" applyFont="1" applyBorder="1" applyAlignment="1" applyProtection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5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5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0" fillId="0" borderId="24" xfId="0" applyFont="1" applyBorder="1" applyAlignment="1" applyProtection="1">
      <alignment vertical="center"/>
    </xf>
    <xf numFmtId="0" fontId="18" fillId="0" borderId="24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1" fillId="4" borderId="21" xfId="0" applyFont="1" applyFill="1" applyBorder="1" applyAlignment="1" applyProtection="1">
      <alignment horizontal="center" vertical="center" wrapText="1"/>
    </xf>
    <xf numFmtId="0" fontId="1" fillId="4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168" fontId="29" fillId="0" borderId="11" xfId="0" applyNumberFormat="1" applyFont="1" applyBorder="1" applyAlignment="1" applyProtection="1"/>
    <xf numFmtId="168" fontId="29" fillId="0" borderId="12" xfId="0" applyNumberFormat="1" applyFont="1" applyBorder="1" applyAlignment="1" applyProtection="1"/>
    <xf numFmtId="4" fontId="8" fillId="0" borderId="0" xfId="0" applyNumberFormat="1" applyFont="1" applyAlignment="1">
      <alignment vertical="center"/>
    </xf>
    <xf numFmtId="0" fontId="13" fillId="0" borderId="4" xfId="0" applyFont="1" applyBorder="1" applyAlignment="1" applyProtection="1"/>
    <xf numFmtId="0" fontId="13" fillId="0" borderId="0" xfId="0" applyFont="1" applyBorder="1" applyAlignment="1" applyProtection="1"/>
    <xf numFmtId="0" fontId="11" fillId="0" borderId="0" xfId="0" applyFont="1" applyBorder="1" applyAlignment="1" applyProtection="1">
      <alignment horizontal="left"/>
    </xf>
    <xf numFmtId="0" fontId="13" fillId="0" borderId="5" xfId="0" applyFont="1" applyBorder="1" applyAlignment="1" applyProtection="1"/>
    <xf numFmtId="0" fontId="13" fillId="0" borderId="13" xfId="0" applyFont="1" applyBorder="1" applyAlignment="1" applyProtection="1"/>
    <xf numFmtId="168" fontId="13" fillId="0" borderId="0" xfId="0" applyNumberFormat="1" applyFont="1" applyBorder="1" applyAlignment="1" applyProtection="1"/>
    <xf numFmtId="168" fontId="13" fillId="0" borderId="14" xfId="0" applyNumberFormat="1" applyFont="1" applyBorder="1" applyAlignment="1" applyProtection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2" fillId="0" borderId="0" xfId="0" applyFont="1" applyBorder="1" applyAlignment="1" applyProtection="1">
      <alignment horizontal="left"/>
    </xf>
    <xf numFmtId="0" fontId="0" fillId="0" borderId="24" xfId="0" applyFont="1" applyBorder="1" applyAlignment="1" applyProtection="1">
      <alignment horizontal="center" vertical="center"/>
    </xf>
    <xf numFmtId="49" fontId="0" fillId="0" borderId="24" xfId="0" applyNumberFormat="1" applyFont="1" applyBorder="1" applyAlignment="1" applyProtection="1">
      <alignment horizontal="left" vertical="center" wrapText="1"/>
    </xf>
    <xf numFmtId="0" fontId="0" fillId="0" borderId="24" xfId="0" applyFont="1" applyBorder="1" applyAlignment="1" applyProtection="1">
      <alignment horizontal="center" vertical="center" wrapText="1"/>
    </xf>
    <xf numFmtId="169" fontId="0" fillId="0" borderId="24" xfId="0" applyNumberFormat="1" applyFont="1" applyBorder="1" applyAlignment="1" applyProtection="1">
      <alignment vertical="center"/>
    </xf>
    <xf numFmtId="0" fontId="10" fillId="0" borderId="24" xfId="0" applyFont="1" applyBorder="1" applyAlignment="1" applyProtection="1">
      <alignment horizontal="left" vertical="center"/>
    </xf>
    <xf numFmtId="168" fontId="10" fillId="0" borderId="0" xfId="0" applyNumberFormat="1" applyFont="1" applyBorder="1" applyAlignment="1" applyProtection="1">
      <alignment vertical="center"/>
    </xf>
    <xf numFmtId="168" fontId="10" fillId="0" borderId="14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30" fillId="0" borderId="24" xfId="0" applyFont="1" applyBorder="1" applyAlignment="1" applyProtection="1">
      <alignment horizontal="center" vertical="center"/>
    </xf>
    <xf numFmtId="49" fontId="30" fillId="0" borderId="24" xfId="0" applyNumberFormat="1" applyFont="1" applyBorder="1" applyAlignment="1" applyProtection="1">
      <alignment horizontal="left" vertical="center" wrapText="1"/>
    </xf>
    <xf numFmtId="0" fontId="30" fillId="0" borderId="24" xfId="0" applyFont="1" applyBorder="1" applyAlignment="1" applyProtection="1">
      <alignment horizontal="center" vertical="center" wrapText="1"/>
    </xf>
    <xf numFmtId="169" fontId="30" fillId="0" borderId="24" xfId="0" applyNumberFormat="1" applyFont="1" applyBorder="1" applyAlignment="1" applyProtection="1">
      <alignment vertical="center"/>
    </xf>
    <xf numFmtId="0" fontId="10" fillId="0" borderId="16" xfId="0" applyFont="1" applyBorder="1" applyAlignment="1" applyProtection="1">
      <alignment horizontal="center" vertical="center"/>
    </xf>
    <xf numFmtId="168" fontId="10" fillId="0" borderId="16" xfId="0" applyNumberFormat="1" applyFont="1" applyBorder="1" applyAlignment="1" applyProtection="1">
      <alignment vertical="center"/>
    </xf>
    <xf numFmtId="168" fontId="10" fillId="0" borderId="17" xfId="0" applyNumberFormat="1" applyFont="1" applyBorder="1" applyAlignment="1" applyProtection="1">
      <alignment vertical="center"/>
    </xf>
    <xf numFmtId="0" fontId="17" fillId="5" borderId="0" xfId="0" applyFont="1" applyFill="1" applyAlignment="1">
      <alignment horizontal="center" vertical="center"/>
    </xf>
    <xf numFmtId="0" fontId="0" fillId="0" borderId="0" xfId="0"/>
    <xf numFmtId="166" fontId="10" fillId="0" borderId="0" xfId="0" applyNumberFormat="1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4" fontId="22" fillId="4" borderId="0" xfId="0" applyNumberFormat="1" applyFont="1" applyFill="1" applyBorder="1" applyAlignment="1" applyProtection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2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vertic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3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" fillId="4" borderId="9" xfId="0" applyFont="1" applyFill="1" applyBorder="1" applyAlignment="1" applyProtection="1">
      <alignment horizontal="center" vertical="center"/>
    </xf>
    <xf numFmtId="0" fontId="1" fillId="4" borderId="9" xfId="0" applyFont="1" applyFill="1" applyBorder="1" applyAlignment="1" applyProtection="1">
      <alignment horizontal="left" vertical="center"/>
    </xf>
    <xf numFmtId="0" fontId="1" fillId="4" borderId="25" xfId="0" applyFont="1" applyFill="1" applyBorder="1" applyAlignment="1" applyProtection="1">
      <alignment horizontal="left" vertical="center"/>
    </xf>
    <xf numFmtId="4" fontId="26" fillId="0" borderId="0" xfId="0" applyNumberFormat="1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 wrapText="1"/>
    </xf>
    <xf numFmtId="4" fontId="4" fillId="0" borderId="0" xfId="0" applyNumberFormat="1" applyFont="1" applyBorder="1" applyAlignment="1" applyProtection="1">
      <alignment vertical="center"/>
    </xf>
    <xf numFmtId="4" fontId="6" fillId="0" borderId="7" xfId="0" applyNumberFormat="1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4" fontId="31" fillId="0" borderId="0" xfId="0" applyNumberFormat="1" applyFont="1" applyBorder="1" applyAlignment="1" applyProtection="1">
      <alignment vertical="center"/>
    </xf>
    <xf numFmtId="0" fontId="25" fillId="0" borderId="0" xfId="0" applyFont="1" applyBorder="1" applyAlignment="1" applyProtection="1">
      <alignment horizontal="left" vertical="center" wrapText="1"/>
    </xf>
    <xf numFmtId="0" fontId="2" fillId="3" borderId="9" xfId="0" applyFont="1" applyFill="1" applyBorder="1" applyAlignment="1" applyProtection="1">
      <alignment horizontal="left" vertical="center"/>
    </xf>
    <xf numFmtId="0" fontId="0" fillId="3" borderId="9" xfId="0" applyFont="1" applyFill="1" applyBorder="1" applyAlignment="1" applyProtection="1">
      <alignment vertical="center"/>
    </xf>
    <xf numFmtId="4" fontId="2" fillId="3" borderId="9" xfId="0" applyNumberFormat="1" applyFont="1" applyFill="1" applyBorder="1" applyAlignment="1" applyProtection="1">
      <alignment vertical="center"/>
    </xf>
    <xf numFmtId="0" fontId="0" fillId="3" borderId="25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vertical="center"/>
    </xf>
    <xf numFmtId="0" fontId="1" fillId="4" borderId="8" xfId="0" applyFont="1" applyFill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left" vertical="center" wrapText="1"/>
    </xf>
    <xf numFmtId="4" fontId="0" fillId="0" borderId="24" xfId="0" applyNumberFormat="1" applyFont="1" applyBorder="1" applyAlignment="1" applyProtection="1">
      <alignment vertical="center"/>
    </xf>
    <xf numFmtId="4" fontId="12" fillId="0" borderId="22" xfId="0" applyNumberFormat="1" applyFont="1" applyBorder="1" applyAlignment="1" applyProtection="1"/>
    <xf numFmtId="4" fontId="12" fillId="0" borderId="22" xfId="0" applyNumberFormat="1" applyFont="1" applyBorder="1" applyAlignment="1" applyProtection="1">
      <alignment vertical="center"/>
    </xf>
    <xf numFmtId="4" fontId="10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167" fontId="1" fillId="0" borderId="0" xfId="0" applyNumberFormat="1" applyFont="1" applyBorder="1" applyAlignment="1" applyProtection="1">
      <alignment horizontal="left" vertical="center"/>
    </xf>
    <xf numFmtId="0" fontId="1" fillId="4" borderId="0" xfId="0" applyFont="1" applyFill="1" applyBorder="1" applyAlignment="1" applyProtection="1">
      <alignment horizontal="center" vertical="center"/>
    </xf>
    <xf numFmtId="0" fontId="0" fillId="4" borderId="0" xfId="0" applyFont="1" applyFill="1" applyBorder="1" applyAlignment="1" applyProtection="1">
      <alignment vertical="center"/>
    </xf>
    <xf numFmtId="4" fontId="6" fillId="0" borderId="0" xfId="0" applyNumberFormat="1" applyFont="1" applyBorder="1" applyAlignment="1" applyProtection="1">
      <alignment vertical="center"/>
    </xf>
    <xf numFmtId="4" fontId="12" fillId="0" borderId="0" xfId="0" applyNumberFormat="1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4" fontId="2" fillId="4" borderId="9" xfId="0" applyNumberFormat="1" applyFont="1" applyFill="1" applyBorder="1" applyAlignment="1" applyProtection="1">
      <alignment vertical="center"/>
    </xf>
    <xf numFmtId="4" fontId="2" fillId="4" borderId="25" xfId="0" applyNumberFormat="1" applyFont="1" applyFill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4" fontId="11" fillId="0" borderId="0" xfId="0" applyNumberFormat="1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4" fontId="32" fillId="0" borderId="0" xfId="0" applyNumberFormat="1" applyFont="1" applyBorder="1" applyAlignment="1" applyProtection="1">
      <alignment vertical="center"/>
    </xf>
    <xf numFmtId="4" fontId="22" fillId="0" borderId="11" xfId="0" applyNumberFormat="1" applyFont="1" applyBorder="1" applyAlignment="1" applyProtection="1"/>
    <xf numFmtId="4" fontId="2" fillId="0" borderId="11" xfId="0" applyNumberFormat="1" applyFont="1" applyBorder="1" applyAlignment="1" applyProtection="1">
      <alignment vertical="center"/>
    </xf>
    <xf numFmtId="4" fontId="11" fillId="0" borderId="0" xfId="0" applyNumberFormat="1" applyFont="1" applyBorder="1" applyAlignment="1" applyProtection="1"/>
    <xf numFmtId="4" fontId="12" fillId="0" borderId="16" xfId="0" applyNumberFormat="1" applyFont="1" applyBorder="1" applyAlignment="1" applyProtection="1"/>
    <xf numFmtId="4" fontId="12" fillId="0" borderId="16" xfId="0" applyNumberFormat="1" applyFont="1" applyBorder="1" applyAlignment="1" applyProtection="1">
      <alignment vertical="center"/>
    </xf>
    <xf numFmtId="0" fontId="1" fillId="4" borderId="22" xfId="0" applyFont="1" applyFill="1" applyBorder="1" applyAlignment="1" applyProtection="1">
      <alignment horizontal="center" vertical="center" wrapText="1"/>
    </xf>
    <xf numFmtId="0" fontId="1" fillId="4" borderId="23" xfId="0" applyFont="1" applyFill="1" applyBorder="1" applyAlignment="1" applyProtection="1">
      <alignment horizontal="center" vertical="center" wrapText="1"/>
    </xf>
    <xf numFmtId="4" fontId="30" fillId="0" borderId="24" xfId="0" applyNumberFormat="1" applyFont="1" applyBorder="1" applyAlignment="1" applyProtection="1">
      <alignment vertical="center"/>
    </xf>
    <xf numFmtId="0" fontId="30" fillId="0" borderId="24" xfId="0" applyFont="1" applyBorder="1" applyAlignment="1" applyProtection="1">
      <alignment horizontal="left" vertical="center" wrapText="1"/>
    </xf>
    <xf numFmtId="0" fontId="16" fillId="2" borderId="0" xfId="1" applyFont="1" applyFill="1" applyAlignment="1" applyProtection="1">
      <alignment horizontal="center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266700</xdr:colOff>
      <xdr:row>1</xdr:row>
      <xdr:rowOff>0</xdr:rowOff>
    </xdr:to>
    <xdr:pic>
      <xdr:nvPicPr>
        <xdr:cNvPr id="1028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84EB82E4-91AE-4BB9-92B7-F818111CF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6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276225</xdr:colOff>
      <xdr:row>1</xdr:row>
      <xdr:rowOff>0</xdr:rowOff>
    </xdr:to>
    <xdr:pic>
      <xdr:nvPicPr>
        <xdr:cNvPr id="205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6B8765E6-288A-4EE4-8364-67EFD1CF8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3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 customWidth="1"/>
  </cols>
  <sheetData>
    <row r="1" spans="1:73" ht="21.4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50000000000003" customHeight="1">
      <c r="C2" s="165" t="s">
        <v>7</v>
      </c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R2" s="159" t="s">
        <v>8</v>
      </c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S2" s="18" t="s">
        <v>9</v>
      </c>
      <c r="BT2" s="18" t="s">
        <v>10</v>
      </c>
    </row>
    <row r="3" spans="1:73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11</v>
      </c>
    </row>
    <row r="4" spans="1:73" ht="36.950000000000003" customHeight="1">
      <c r="B4" s="22"/>
      <c r="C4" s="167" t="s">
        <v>12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23"/>
      <c r="AS4" s="17" t="s">
        <v>13</v>
      </c>
      <c r="BS4" s="18" t="s">
        <v>14</v>
      </c>
    </row>
    <row r="5" spans="1:73" ht="14.45" customHeight="1">
      <c r="B5" s="22"/>
      <c r="C5" s="24"/>
      <c r="D5" s="25" t="s">
        <v>15</v>
      </c>
      <c r="E5" s="24"/>
      <c r="F5" s="24"/>
      <c r="G5" s="24"/>
      <c r="H5" s="24"/>
      <c r="I5" s="24"/>
      <c r="J5" s="24"/>
      <c r="K5" s="169" t="s">
        <v>16</v>
      </c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24"/>
      <c r="AQ5" s="23"/>
      <c r="BS5" s="18" t="s">
        <v>9</v>
      </c>
    </row>
    <row r="6" spans="1:73" ht="36.950000000000003" customHeight="1">
      <c r="B6" s="22"/>
      <c r="C6" s="24"/>
      <c r="D6" s="27" t="s">
        <v>17</v>
      </c>
      <c r="E6" s="24"/>
      <c r="F6" s="24"/>
      <c r="G6" s="24"/>
      <c r="H6" s="24"/>
      <c r="I6" s="24"/>
      <c r="J6" s="24"/>
      <c r="K6" s="171" t="s">
        <v>18</v>
      </c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24"/>
      <c r="AQ6" s="23"/>
      <c r="BS6" s="18" t="s">
        <v>9</v>
      </c>
    </row>
    <row r="7" spans="1:73" ht="14.45" customHeight="1">
      <c r="B7" s="22"/>
      <c r="C7" s="24"/>
      <c r="D7" s="28" t="s">
        <v>19</v>
      </c>
      <c r="E7" s="24"/>
      <c r="F7" s="24"/>
      <c r="G7" s="24"/>
      <c r="H7" s="24"/>
      <c r="I7" s="24"/>
      <c r="J7" s="24"/>
      <c r="K7" s="26" t="s">
        <v>20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8" t="s">
        <v>21</v>
      </c>
      <c r="AL7" s="24"/>
      <c r="AM7" s="24"/>
      <c r="AN7" s="26" t="s">
        <v>20</v>
      </c>
      <c r="AO7" s="24"/>
      <c r="AP7" s="24"/>
      <c r="AQ7" s="23"/>
      <c r="BS7" s="18" t="s">
        <v>9</v>
      </c>
    </row>
    <row r="8" spans="1:73" ht="14.45" customHeight="1">
      <c r="B8" s="22"/>
      <c r="C8" s="24"/>
      <c r="D8" s="28" t="s">
        <v>22</v>
      </c>
      <c r="E8" s="24"/>
      <c r="F8" s="24"/>
      <c r="G8" s="24"/>
      <c r="H8" s="24"/>
      <c r="I8" s="24"/>
      <c r="J8" s="24"/>
      <c r="K8" s="26" t="s">
        <v>23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8" t="s">
        <v>24</v>
      </c>
      <c r="AL8" s="24"/>
      <c r="AM8" s="24"/>
      <c r="AN8" s="26" t="s">
        <v>25</v>
      </c>
      <c r="AO8" s="24"/>
      <c r="AP8" s="24"/>
      <c r="AQ8" s="23"/>
      <c r="BS8" s="18" t="s">
        <v>9</v>
      </c>
    </row>
    <row r="9" spans="1:73" ht="14.45" customHeight="1">
      <c r="B9" s="22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3"/>
      <c r="BS9" s="18" t="s">
        <v>9</v>
      </c>
    </row>
    <row r="10" spans="1:73" ht="14.45" customHeight="1">
      <c r="B10" s="22"/>
      <c r="C10" s="24"/>
      <c r="D10" s="28" t="s">
        <v>26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8" t="s">
        <v>27</v>
      </c>
      <c r="AL10" s="24"/>
      <c r="AM10" s="24"/>
      <c r="AN10" s="26" t="s">
        <v>20</v>
      </c>
      <c r="AO10" s="24"/>
      <c r="AP10" s="24"/>
      <c r="AQ10" s="23"/>
      <c r="BS10" s="18" t="s">
        <v>9</v>
      </c>
    </row>
    <row r="11" spans="1:73" ht="18.399999999999999" customHeight="1">
      <c r="B11" s="22"/>
      <c r="C11" s="24"/>
      <c r="D11" s="24"/>
      <c r="E11" s="26" t="s">
        <v>28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8" t="s">
        <v>29</v>
      </c>
      <c r="AL11" s="24"/>
      <c r="AM11" s="24"/>
      <c r="AN11" s="26" t="s">
        <v>20</v>
      </c>
      <c r="AO11" s="24"/>
      <c r="AP11" s="24"/>
      <c r="AQ11" s="23"/>
      <c r="BS11" s="18" t="s">
        <v>9</v>
      </c>
    </row>
    <row r="12" spans="1:73" ht="6.95" customHeight="1">
      <c r="B12" s="22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3"/>
      <c r="BS12" s="18" t="s">
        <v>9</v>
      </c>
    </row>
    <row r="13" spans="1:73" ht="14.45" customHeight="1">
      <c r="B13" s="22"/>
      <c r="C13" s="24"/>
      <c r="D13" s="28" t="s">
        <v>30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8" t="s">
        <v>27</v>
      </c>
      <c r="AL13" s="24"/>
      <c r="AM13" s="24"/>
      <c r="AN13" s="26" t="s">
        <v>20</v>
      </c>
      <c r="AO13" s="24"/>
      <c r="AP13" s="24"/>
      <c r="AQ13" s="23"/>
      <c r="BS13" s="18" t="s">
        <v>9</v>
      </c>
    </row>
    <row r="14" spans="1:73" ht="15">
      <c r="B14" s="22"/>
      <c r="C14" s="24"/>
      <c r="D14" s="24"/>
      <c r="E14" s="26" t="s">
        <v>31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8" t="s">
        <v>29</v>
      </c>
      <c r="AL14" s="24"/>
      <c r="AM14" s="24"/>
      <c r="AN14" s="26" t="s">
        <v>20</v>
      </c>
      <c r="AO14" s="24"/>
      <c r="AP14" s="24"/>
      <c r="AQ14" s="23"/>
      <c r="BS14" s="18" t="s">
        <v>9</v>
      </c>
    </row>
    <row r="15" spans="1:73" ht="6.95" customHeight="1">
      <c r="B15" s="22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3"/>
      <c r="BS15" s="18" t="s">
        <v>6</v>
      </c>
    </row>
    <row r="16" spans="1:73" ht="14.45" customHeight="1">
      <c r="B16" s="22"/>
      <c r="C16" s="24"/>
      <c r="D16" s="28" t="s">
        <v>32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8" t="s">
        <v>27</v>
      </c>
      <c r="AL16" s="24"/>
      <c r="AM16" s="24"/>
      <c r="AN16" s="26" t="s">
        <v>20</v>
      </c>
      <c r="AO16" s="24"/>
      <c r="AP16" s="24"/>
      <c r="AQ16" s="23"/>
      <c r="BS16" s="18" t="s">
        <v>6</v>
      </c>
    </row>
    <row r="17" spans="2:71" ht="18.399999999999999" customHeight="1">
      <c r="B17" s="22"/>
      <c r="C17" s="24"/>
      <c r="D17" s="24"/>
      <c r="E17" s="26" t="s">
        <v>33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8" t="s">
        <v>29</v>
      </c>
      <c r="AL17" s="24"/>
      <c r="AM17" s="24"/>
      <c r="AN17" s="26" t="s">
        <v>20</v>
      </c>
      <c r="AO17" s="24"/>
      <c r="AP17" s="24"/>
      <c r="AQ17" s="23"/>
      <c r="BS17" s="18" t="s">
        <v>34</v>
      </c>
    </row>
    <row r="18" spans="2:71" ht="6.95" customHeight="1">
      <c r="B18" s="22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3"/>
      <c r="BS18" s="18" t="s">
        <v>9</v>
      </c>
    </row>
    <row r="19" spans="2:71" ht="14.45" customHeight="1">
      <c r="B19" s="22"/>
      <c r="C19" s="24"/>
      <c r="D19" s="28" t="s">
        <v>35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8" t="s">
        <v>27</v>
      </c>
      <c r="AL19" s="24"/>
      <c r="AM19" s="24"/>
      <c r="AN19" s="26" t="s">
        <v>20</v>
      </c>
      <c r="AO19" s="24"/>
      <c r="AP19" s="24"/>
      <c r="AQ19" s="23"/>
      <c r="BS19" s="18" t="s">
        <v>9</v>
      </c>
    </row>
    <row r="20" spans="2:71" ht="18.399999999999999" customHeight="1">
      <c r="B20" s="22"/>
      <c r="C20" s="24"/>
      <c r="D20" s="24"/>
      <c r="E20" s="26" t="s">
        <v>33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8" t="s">
        <v>29</v>
      </c>
      <c r="AL20" s="24"/>
      <c r="AM20" s="24"/>
      <c r="AN20" s="26" t="s">
        <v>20</v>
      </c>
      <c r="AO20" s="24"/>
      <c r="AP20" s="24"/>
      <c r="AQ20" s="23"/>
    </row>
    <row r="21" spans="2:71" ht="6.95" customHeight="1">
      <c r="B21" s="2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3"/>
    </row>
    <row r="22" spans="2:71" ht="15">
      <c r="B22" s="22"/>
      <c r="C22" s="24"/>
      <c r="D22" s="28" t="s">
        <v>36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3"/>
    </row>
    <row r="23" spans="2:71" ht="71.25" customHeight="1">
      <c r="B23" s="22"/>
      <c r="C23" s="24"/>
      <c r="D23" s="24"/>
      <c r="E23" s="185" t="s">
        <v>37</v>
      </c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24"/>
      <c r="AP23" s="24"/>
      <c r="AQ23" s="23"/>
    </row>
    <row r="24" spans="2:71" ht="6.95" customHeight="1">
      <c r="B24" s="2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3"/>
    </row>
    <row r="25" spans="2:71" ht="6.95" customHeight="1">
      <c r="B25" s="22"/>
      <c r="C25" s="24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4"/>
      <c r="AQ25" s="23"/>
    </row>
    <row r="26" spans="2:71" ht="14.45" customHeight="1">
      <c r="B26" s="22"/>
      <c r="C26" s="24"/>
      <c r="D26" s="30" t="s">
        <v>38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186">
        <f>ROUND(AG87,2)</f>
        <v>0</v>
      </c>
      <c r="AL26" s="170"/>
      <c r="AM26" s="170"/>
      <c r="AN26" s="170"/>
      <c r="AO26" s="170"/>
      <c r="AP26" s="24"/>
      <c r="AQ26" s="23"/>
    </row>
    <row r="27" spans="2:71" ht="14.45" customHeight="1">
      <c r="B27" s="22"/>
      <c r="C27" s="24"/>
      <c r="D27" s="30" t="s">
        <v>39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186">
        <f>ROUND(AG90,2)</f>
        <v>0</v>
      </c>
      <c r="AL27" s="186"/>
      <c r="AM27" s="186"/>
      <c r="AN27" s="186"/>
      <c r="AO27" s="186"/>
      <c r="AP27" s="24"/>
      <c r="AQ27" s="23"/>
    </row>
    <row r="28" spans="2:71" s="1" customFormat="1" ht="6.95" customHeight="1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3"/>
    </row>
    <row r="29" spans="2:71" s="1" customFormat="1" ht="25.9" customHeight="1">
      <c r="B29" s="31"/>
      <c r="C29" s="32"/>
      <c r="D29" s="34" t="s">
        <v>40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187">
        <f>ROUND(AK26+AK27,2)</f>
        <v>0</v>
      </c>
      <c r="AL29" s="188"/>
      <c r="AM29" s="188"/>
      <c r="AN29" s="188"/>
      <c r="AO29" s="188"/>
      <c r="AP29" s="32"/>
      <c r="AQ29" s="33"/>
    </row>
    <row r="30" spans="2:71" s="1" customFormat="1" ht="6.95" customHeight="1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3"/>
    </row>
    <row r="31" spans="2:71" s="2" customFormat="1" ht="14.45" customHeight="1">
      <c r="B31" s="36"/>
      <c r="C31" s="37"/>
      <c r="D31" s="38" t="s">
        <v>41</v>
      </c>
      <c r="E31" s="37"/>
      <c r="F31" s="38" t="s">
        <v>42</v>
      </c>
      <c r="G31" s="37"/>
      <c r="H31" s="37"/>
      <c r="I31" s="37"/>
      <c r="J31" s="37"/>
      <c r="K31" s="37"/>
      <c r="L31" s="161">
        <v>0.21</v>
      </c>
      <c r="M31" s="162"/>
      <c r="N31" s="162"/>
      <c r="O31" s="162"/>
      <c r="P31" s="37"/>
      <c r="Q31" s="37"/>
      <c r="R31" s="37"/>
      <c r="S31" s="37"/>
      <c r="T31" s="40" t="s">
        <v>43</v>
      </c>
      <c r="U31" s="37"/>
      <c r="V31" s="37"/>
      <c r="W31" s="189">
        <f>ROUND(AZ87+SUM(CD91),2)</f>
        <v>0</v>
      </c>
      <c r="X31" s="162"/>
      <c r="Y31" s="162"/>
      <c r="Z31" s="162"/>
      <c r="AA31" s="162"/>
      <c r="AB31" s="162"/>
      <c r="AC31" s="162"/>
      <c r="AD31" s="162"/>
      <c r="AE31" s="162"/>
      <c r="AF31" s="37"/>
      <c r="AG31" s="37"/>
      <c r="AH31" s="37"/>
      <c r="AI31" s="37"/>
      <c r="AJ31" s="37"/>
      <c r="AK31" s="189">
        <f>ROUND(AV87+SUM(BY91),2)</f>
        <v>0</v>
      </c>
      <c r="AL31" s="162"/>
      <c r="AM31" s="162"/>
      <c r="AN31" s="162"/>
      <c r="AO31" s="162"/>
      <c r="AP31" s="37"/>
      <c r="AQ31" s="41"/>
    </row>
    <row r="32" spans="2:71" s="2" customFormat="1" ht="14.45" customHeight="1">
      <c r="B32" s="36"/>
      <c r="C32" s="37"/>
      <c r="D32" s="37"/>
      <c r="E32" s="37"/>
      <c r="F32" s="38" t="s">
        <v>44</v>
      </c>
      <c r="G32" s="37"/>
      <c r="H32" s="37"/>
      <c r="I32" s="37"/>
      <c r="J32" s="37"/>
      <c r="K32" s="37"/>
      <c r="L32" s="161">
        <v>0.15</v>
      </c>
      <c r="M32" s="162"/>
      <c r="N32" s="162"/>
      <c r="O32" s="162"/>
      <c r="P32" s="37"/>
      <c r="Q32" s="37"/>
      <c r="R32" s="37"/>
      <c r="S32" s="37"/>
      <c r="T32" s="40" t="s">
        <v>43</v>
      </c>
      <c r="U32" s="37"/>
      <c r="V32" s="37"/>
      <c r="W32" s="189">
        <f>ROUND(BA87+SUM(CE91),2)</f>
        <v>0</v>
      </c>
      <c r="X32" s="162"/>
      <c r="Y32" s="162"/>
      <c r="Z32" s="162"/>
      <c r="AA32" s="162"/>
      <c r="AB32" s="162"/>
      <c r="AC32" s="162"/>
      <c r="AD32" s="162"/>
      <c r="AE32" s="162"/>
      <c r="AF32" s="37"/>
      <c r="AG32" s="37"/>
      <c r="AH32" s="37"/>
      <c r="AI32" s="37"/>
      <c r="AJ32" s="37"/>
      <c r="AK32" s="189">
        <f>ROUND(AW87+SUM(BZ91),2)</f>
        <v>0</v>
      </c>
      <c r="AL32" s="162"/>
      <c r="AM32" s="162"/>
      <c r="AN32" s="162"/>
      <c r="AO32" s="162"/>
      <c r="AP32" s="37"/>
      <c r="AQ32" s="41"/>
    </row>
    <row r="33" spans="2:43" s="2" customFormat="1" ht="14.45" hidden="1" customHeight="1">
      <c r="B33" s="36"/>
      <c r="C33" s="37"/>
      <c r="D33" s="37"/>
      <c r="E33" s="37"/>
      <c r="F33" s="38" t="s">
        <v>45</v>
      </c>
      <c r="G33" s="37"/>
      <c r="H33" s="37"/>
      <c r="I33" s="37"/>
      <c r="J33" s="37"/>
      <c r="K33" s="37"/>
      <c r="L33" s="161">
        <v>0.21</v>
      </c>
      <c r="M33" s="162"/>
      <c r="N33" s="162"/>
      <c r="O33" s="162"/>
      <c r="P33" s="37"/>
      <c r="Q33" s="37"/>
      <c r="R33" s="37"/>
      <c r="S33" s="37"/>
      <c r="T33" s="40" t="s">
        <v>43</v>
      </c>
      <c r="U33" s="37"/>
      <c r="V33" s="37"/>
      <c r="W33" s="189">
        <f>ROUND(BB87+SUM(CF91),2)</f>
        <v>0</v>
      </c>
      <c r="X33" s="162"/>
      <c r="Y33" s="162"/>
      <c r="Z33" s="162"/>
      <c r="AA33" s="162"/>
      <c r="AB33" s="162"/>
      <c r="AC33" s="162"/>
      <c r="AD33" s="162"/>
      <c r="AE33" s="162"/>
      <c r="AF33" s="37"/>
      <c r="AG33" s="37"/>
      <c r="AH33" s="37"/>
      <c r="AI33" s="37"/>
      <c r="AJ33" s="37"/>
      <c r="AK33" s="189">
        <v>0</v>
      </c>
      <c r="AL33" s="162"/>
      <c r="AM33" s="162"/>
      <c r="AN33" s="162"/>
      <c r="AO33" s="162"/>
      <c r="AP33" s="37"/>
      <c r="AQ33" s="41"/>
    </row>
    <row r="34" spans="2:43" s="2" customFormat="1" ht="14.45" hidden="1" customHeight="1">
      <c r="B34" s="36"/>
      <c r="C34" s="37"/>
      <c r="D34" s="37"/>
      <c r="E34" s="37"/>
      <c r="F34" s="38" t="s">
        <v>46</v>
      </c>
      <c r="G34" s="37"/>
      <c r="H34" s="37"/>
      <c r="I34" s="37"/>
      <c r="J34" s="37"/>
      <c r="K34" s="37"/>
      <c r="L34" s="161">
        <v>0.15</v>
      </c>
      <c r="M34" s="162"/>
      <c r="N34" s="162"/>
      <c r="O34" s="162"/>
      <c r="P34" s="37"/>
      <c r="Q34" s="37"/>
      <c r="R34" s="37"/>
      <c r="S34" s="37"/>
      <c r="T34" s="40" t="s">
        <v>43</v>
      </c>
      <c r="U34" s="37"/>
      <c r="V34" s="37"/>
      <c r="W34" s="189">
        <f>ROUND(BC87+SUM(CG91),2)</f>
        <v>0</v>
      </c>
      <c r="X34" s="162"/>
      <c r="Y34" s="162"/>
      <c r="Z34" s="162"/>
      <c r="AA34" s="162"/>
      <c r="AB34" s="162"/>
      <c r="AC34" s="162"/>
      <c r="AD34" s="162"/>
      <c r="AE34" s="162"/>
      <c r="AF34" s="37"/>
      <c r="AG34" s="37"/>
      <c r="AH34" s="37"/>
      <c r="AI34" s="37"/>
      <c r="AJ34" s="37"/>
      <c r="AK34" s="189">
        <v>0</v>
      </c>
      <c r="AL34" s="162"/>
      <c r="AM34" s="162"/>
      <c r="AN34" s="162"/>
      <c r="AO34" s="162"/>
      <c r="AP34" s="37"/>
      <c r="AQ34" s="41"/>
    </row>
    <row r="35" spans="2:43" s="2" customFormat="1" ht="14.45" hidden="1" customHeight="1">
      <c r="B35" s="36"/>
      <c r="C35" s="37"/>
      <c r="D35" s="37"/>
      <c r="E35" s="37"/>
      <c r="F35" s="38" t="s">
        <v>47</v>
      </c>
      <c r="G35" s="37"/>
      <c r="H35" s="37"/>
      <c r="I35" s="37"/>
      <c r="J35" s="37"/>
      <c r="K35" s="37"/>
      <c r="L35" s="161">
        <v>0</v>
      </c>
      <c r="M35" s="162"/>
      <c r="N35" s="162"/>
      <c r="O35" s="162"/>
      <c r="P35" s="37"/>
      <c r="Q35" s="37"/>
      <c r="R35" s="37"/>
      <c r="S35" s="37"/>
      <c r="T35" s="40" t="s">
        <v>43</v>
      </c>
      <c r="U35" s="37"/>
      <c r="V35" s="37"/>
      <c r="W35" s="189">
        <f>ROUND(BD87+SUM(CH91),2)</f>
        <v>0</v>
      </c>
      <c r="X35" s="162"/>
      <c r="Y35" s="162"/>
      <c r="Z35" s="162"/>
      <c r="AA35" s="162"/>
      <c r="AB35" s="162"/>
      <c r="AC35" s="162"/>
      <c r="AD35" s="162"/>
      <c r="AE35" s="162"/>
      <c r="AF35" s="37"/>
      <c r="AG35" s="37"/>
      <c r="AH35" s="37"/>
      <c r="AI35" s="37"/>
      <c r="AJ35" s="37"/>
      <c r="AK35" s="189">
        <v>0</v>
      </c>
      <c r="AL35" s="162"/>
      <c r="AM35" s="162"/>
      <c r="AN35" s="162"/>
      <c r="AO35" s="162"/>
      <c r="AP35" s="37"/>
      <c r="AQ35" s="41"/>
    </row>
    <row r="36" spans="2:43" s="1" customFormat="1" ht="6.95" customHeight="1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3"/>
    </row>
    <row r="37" spans="2:43" s="1" customFormat="1" ht="25.9" customHeight="1">
      <c r="B37" s="31"/>
      <c r="C37" s="42"/>
      <c r="D37" s="43" t="s">
        <v>48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5" t="s">
        <v>49</v>
      </c>
      <c r="U37" s="44"/>
      <c r="V37" s="44"/>
      <c r="W37" s="44"/>
      <c r="X37" s="191" t="s">
        <v>50</v>
      </c>
      <c r="Y37" s="192"/>
      <c r="Z37" s="192"/>
      <c r="AA37" s="192"/>
      <c r="AB37" s="192"/>
      <c r="AC37" s="44"/>
      <c r="AD37" s="44"/>
      <c r="AE37" s="44"/>
      <c r="AF37" s="44"/>
      <c r="AG37" s="44"/>
      <c r="AH37" s="44"/>
      <c r="AI37" s="44"/>
      <c r="AJ37" s="44"/>
      <c r="AK37" s="193">
        <f>SUM(AK29:AK35)</f>
        <v>0</v>
      </c>
      <c r="AL37" s="192"/>
      <c r="AM37" s="192"/>
      <c r="AN37" s="192"/>
      <c r="AO37" s="194"/>
      <c r="AP37" s="42"/>
      <c r="AQ37" s="33"/>
    </row>
    <row r="38" spans="2:43" s="1" customFormat="1" ht="14.45" customHeight="1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3"/>
    </row>
    <row r="39" spans="2:43">
      <c r="B39" s="2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3"/>
    </row>
    <row r="40" spans="2:43">
      <c r="B40" s="2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3"/>
    </row>
    <row r="41" spans="2:43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3"/>
    </row>
    <row r="42" spans="2:43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3"/>
    </row>
    <row r="43" spans="2:43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3"/>
    </row>
    <row r="44" spans="2:43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3"/>
    </row>
    <row r="45" spans="2:43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3"/>
    </row>
    <row r="46" spans="2:43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3"/>
    </row>
    <row r="47" spans="2:43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3"/>
    </row>
    <row r="48" spans="2:43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3"/>
    </row>
    <row r="49" spans="2:43" s="1" customFormat="1" ht="15">
      <c r="B49" s="31"/>
      <c r="C49" s="32"/>
      <c r="D49" s="46" t="s">
        <v>51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8"/>
      <c r="AA49" s="32"/>
      <c r="AB49" s="32"/>
      <c r="AC49" s="46" t="s">
        <v>52</v>
      </c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8"/>
      <c r="AP49" s="32"/>
      <c r="AQ49" s="33"/>
    </row>
    <row r="50" spans="2:43">
      <c r="B50" s="22"/>
      <c r="C50" s="24"/>
      <c r="D50" s="49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50"/>
      <c r="AA50" s="24"/>
      <c r="AB50" s="24"/>
      <c r="AC50" s="49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50"/>
      <c r="AP50" s="24"/>
      <c r="AQ50" s="23"/>
    </row>
    <row r="51" spans="2:43">
      <c r="B51" s="22"/>
      <c r="C51" s="24"/>
      <c r="D51" s="49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50"/>
      <c r="AA51" s="24"/>
      <c r="AB51" s="24"/>
      <c r="AC51" s="49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50"/>
      <c r="AP51" s="24"/>
      <c r="AQ51" s="23"/>
    </row>
    <row r="52" spans="2:43">
      <c r="B52" s="22"/>
      <c r="C52" s="24"/>
      <c r="D52" s="49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50"/>
      <c r="AA52" s="24"/>
      <c r="AB52" s="24"/>
      <c r="AC52" s="49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50"/>
      <c r="AP52" s="24"/>
      <c r="AQ52" s="23"/>
    </row>
    <row r="53" spans="2:43">
      <c r="B53" s="22"/>
      <c r="C53" s="24"/>
      <c r="D53" s="49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50"/>
      <c r="AA53" s="24"/>
      <c r="AB53" s="24"/>
      <c r="AC53" s="49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50"/>
      <c r="AP53" s="24"/>
      <c r="AQ53" s="23"/>
    </row>
    <row r="54" spans="2:43">
      <c r="B54" s="22"/>
      <c r="C54" s="24"/>
      <c r="D54" s="49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50"/>
      <c r="AA54" s="24"/>
      <c r="AB54" s="24"/>
      <c r="AC54" s="49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50"/>
      <c r="AP54" s="24"/>
      <c r="AQ54" s="23"/>
    </row>
    <row r="55" spans="2:43">
      <c r="B55" s="22"/>
      <c r="C55" s="24"/>
      <c r="D55" s="49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50"/>
      <c r="AA55" s="24"/>
      <c r="AB55" s="24"/>
      <c r="AC55" s="49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50"/>
      <c r="AP55" s="24"/>
      <c r="AQ55" s="23"/>
    </row>
    <row r="56" spans="2:43">
      <c r="B56" s="22"/>
      <c r="C56" s="24"/>
      <c r="D56" s="49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50"/>
      <c r="AA56" s="24"/>
      <c r="AB56" s="24"/>
      <c r="AC56" s="49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50"/>
      <c r="AP56" s="24"/>
      <c r="AQ56" s="23"/>
    </row>
    <row r="57" spans="2:43">
      <c r="B57" s="22"/>
      <c r="C57" s="24"/>
      <c r="D57" s="49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50"/>
      <c r="AA57" s="24"/>
      <c r="AB57" s="24"/>
      <c r="AC57" s="49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50"/>
      <c r="AP57" s="24"/>
      <c r="AQ57" s="23"/>
    </row>
    <row r="58" spans="2:43" s="1" customFormat="1" ht="15">
      <c r="B58" s="31"/>
      <c r="C58" s="32"/>
      <c r="D58" s="51" t="s">
        <v>53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3" t="s">
        <v>54</v>
      </c>
      <c r="S58" s="52"/>
      <c r="T58" s="52"/>
      <c r="U58" s="52"/>
      <c r="V58" s="52"/>
      <c r="W58" s="52"/>
      <c r="X58" s="52"/>
      <c r="Y58" s="52"/>
      <c r="Z58" s="54"/>
      <c r="AA58" s="32"/>
      <c r="AB58" s="32"/>
      <c r="AC58" s="51" t="s">
        <v>53</v>
      </c>
      <c r="AD58" s="52"/>
      <c r="AE58" s="52"/>
      <c r="AF58" s="52"/>
      <c r="AG58" s="52"/>
      <c r="AH58" s="52"/>
      <c r="AI58" s="52"/>
      <c r="AJ58" s="52"/>
      <c r="AK58" s="52"/>
      <c r="AL58" s="52"/>
      <c r="AM58" s="53" t="s">
        <v>54</v>
      </c>
      <c r="AN58" s="52"/>
      <c r="AO58" s="54"/>
      <c r="AP58" s="32"/>
      <c r="AQ58" s="33"/>
    </row>
    <row r="59" spans="2:43">
      <c r="B59" s="22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3"/>
    </row>
    <row r="60" spans="2:43" s="1" customFormat="1" ht="15">
      <c r="B60" s="31"/>
      <c r="C60" s="32"/>
      <c r="D60" s="46" t="s">
        <v>55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8"/>
      <c r="AA60" s="32"/>
      <c r="AB60" s="32"/>
      <c r="AC60" s="46" t="s">
        <v>56</v>
      </c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8"/>
      <c r="AP60" s="32"/>
      <c r="AQ60" s="33"/>
    </row>
    <row r="61" spans="2:43">
      <c r="B61" s="22"/>
      <c r="C61" s="24"/>
      <c r="D61" s="49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50"/>
      <c r="AA61" s="24"/>
      <c r="AB61" s="24"/>
      <c r="AC61" s="49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50"/>
      <c r="AP61" s="24"/>
      <c r="AQ61" s="23"/>
    </row>
    <row r="62" spans="2:43">
      <c r="B62" s="22"/>
      <c r="C62" s="24"/>
      <c r="D62" s="49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50"/>
      <c r="AA62" s="24"/>
      <c r="AB62" s="24"/>
      <c r="AC62" s="49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50"/>
      <c r="AP62" s="24"/>
      <c r="AQ62" s="23"/>
    </row>
    <row r="63" spans="2:43">
      <c r="B63" s="22"/>
      <c r="C63" s="24"/>
      <c r="D63" s="49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50"/>
      <c r="AA63" s="24"/>
      <c r="AB63" s="24"/>
      <c r="AC63" s="49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50"/>
      <c r="AP63" s="24"/>
      <c r="AQ63" s="23"/>
    </row>
    <row r="64" spans="2:43">
      <c r="B64" s="22"/>
      <c r="C64" s="24"/>
      <c r="D64" s="49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50"/>
      <c r="AA64" s="24"/>
      <c r="AB64" s="24"/>
      <c r="AC64" s="49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50"/>
      <c r="AP64" s="24"/>
      <c r="AQ64" s="23"/>
    </row>
    <row r="65" spans="2:43">
      <c r="B65" s="22"/>
      <c r="C65" s="24"/>
      <c r="D65" s="49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50"/>
      <c r="AA65" s="24"/>
      <c r="AB65" s="24"/>
      <c r="AC65" s="49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50"/>
      <c r="AP65" s="24"/>
      <c r="AQ65" s="23"/>
    </row>
    <row r="66" spans="2:43">
      <c r="B66" s="22"/>
      <c r="C66" s="24"/>
      <c r="D66" s="49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50"/>
      <c r="AA66" s="24"/>
      <c r="AB66" s="24"/>
      <c r="AC66" s="49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50"/>
      <c r="AP66" s="24"/>
      <c r="AQ66" s="23"/>
    </row>
    <row r="67" spans="2:43">
      <c r="B67" s="22"/>
      <c r="C67" s="24"/>
      <c r="D67" s="49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50"/>
      <c r="AA67" s="24"/>
      <c r="AB67" s="24"/>
      <c r="AC67" s="49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50"/>
      <c r="AP67" s="24"/>
      <c r="AQ67" s="23"/>
    </row>
    <row r="68" spans="2:43">
      <c r="B68" s="22"/>
      <c r="C68" s="24"/>
      <c r="D68" s="49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50"/>
      <c r="AA68" s="24"/>
      <c r="AB68" s="24"/>
      <c r="AC68" s="49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50"/>
      <c r="AP68" s="24"/>
      <c r="AQ68" s="23"/>
    </row>
    <row r="69" spans="2:43" s="1" customFormat="1" ht="15">
      <c r="B69" s="31"/>
      <c r="C69" s="32"/>
      <c r="D69" s="51" t="s">
        <v>53</v>
      </c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3" t="s">
        <v>54</v>
      </c>
      <c r="S69" s="52"/>
      <c r="T69" s="52"/>
      <c r="U69" s="52"/>
      <c r="V69" s="52"/>
      <c r="W69" s="52"/>
      <c r="X69" s="52"/>
      <c r="Y69" s="52"/>
      <c r="Z69" s="54"/>
      <c r="AA69" s="32"/>
      <c r="AB69" s="32"/>
      <c r="AC69" s="51" t="s">
        <v>53</v>
      </c>
      <c r="AD69" s="52"/>
      <c r="AE69" s="52"/>
      <c r="AF69" s="52"/>
      <c r="AG69" s="52"/>
      <c r="AH69" s="52"/>
      <c r="AI69" s="52"/>
      <c r="AJ69" s="52"/>
      <c r="AK69" s="52"/>
      <c r="AL69" s="52"/>
      <c r="AM69" s="53" t="s">
        <v>54</v>
      </c>
      <c r="AN69" s="52"/>
      <c r="AO69" s="54"/>
      <c r="AP69" s="32"/>
      <c r="AQ69" s="33"/>
    </row>
    <row r="70" spans="2:43" s="1" customFormat="1" ht="6.95" customHeight="1"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3"/>
    </row>
    <row r="71" spans="2:43" s="1" customFormat="1" ht="6.9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7"/>
    </row>
    <row r="75" spans="2:43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</row>
    <row r="76" spans="2:43" s="1" customFormat="1" ht="36.950000000000003" customHeight="1">
      <c r="B76" s="31"/>
      <c r="C76" s="167" t="s">
        <v>57</v>
      </c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168"/>
      <c r="AJ76" s="168"/>
      <c r="AK76" s="168"/>
      <c r="AL76" s="168"/>
      <c r="AM76" s="168"/>
      <c r="AN76" s="168"/>
      <c r="AO76" s="168"/>
      <c r="AP76" s="168"/>
      <c r="AQ76" s="33"/>
    </row>
    <row r="77" spans="2:43" s="3" customFormat="1" ht="14.45" customHeight="1">
      <c r="B77" s="61"/>
      <c r="C77" s="28" t="s">
        <v>15</v>
      </c>
      <c r="D77" s="62"/>
      <c r="E77" s="62"/>
      <c r="F77" s="62"/>
      <c r="G77" s="62"/>
      <c r="H77" s="62"/>
      <c r="I77" s="62"/>
      <c r="J77" s="62"/>
      <c r="K77" s="62"/>
      <c r="L77" s="62" t="str">
        <f>K5</f>
        <v>20-RS-001</v>
      </c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3"/>
    </row>
    <row r="78" spans="2:43" s="4" customFormat="1" ht="36.950000000000003" customHeight="1">
      <c r="B78" s="64"/>
      <c r="C78" s="65" t="s">
        <v>17</v>
      </c>
      <c r="D78" s="66"/>
      <c r="E78" s="66"/>
      <c r="F78" s="66"/>
      <c r="G78" s="66"/>
      <c r="H78" s="66"/>
      <c r="I78" s="66"/>
      <c r="J78" s="66"/>
      <c r="K78" s="66"/>
      <c r="L78" s="195" t="str">
        <f>K6</f>
        <v>Základní škola Rovečné - kotelna</v>
      </c>
      <c r="M78" s="196"/>
      <c r="N78" s="196"/>
      <c r="O78" s="196"/>
      <c r="P78" s="196"/>
      <c r="Q78" s="196"/>
      <c r="R78" s="196"/>
      <c r="S78" s="196"/>
      <c r="T78" s="196"/>
      <c r="U78" s="196"/>
      <c r="V78" s="196"/>
      <c r="W78" s="196"/>
      <c r="X78" s="196"/>
      <c r="Y78" s="196"/>
      <c r="Z78" s="196"/>
      <c r="AA78" s="196"/>
      <c r="AB78" s="196"/>
      <c r="AC78" s="196"/>
      <c r="AD78" s="196"/>
      <c r="AE78" s="196"/>
      <c r="AF78" s="196"/>
      <c r="AG78" s="196"/>
      <c r="AH78" s="196"/>
      <c r="AI78" s="196"/>
      <c r="AJ78" s="196"/>
      <c r="AK78" s="196"/>
      <c r="AL78" s="196"/>
      <c r="AM78" s="196"/>
      <c r="AN78" s="196"/>
      <c r="AO78" s="196"/>
      <c r="AP78" s="66"/>
      <c r="AQ78" s="67"/>
    </row>
    <row r="79" spans="2:43" s="1" customFormat="1" ht="6.95" customHeight="1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3"/>
    </row>
    <row r="80" spans="2:43" s="1" customFormat="1" ht="15">
      <c r="B80" s="31"/>
      <c r="C80" s="28" t="s">
        <v>22</v>
      </c>
      <c r="D80" s="32"/>
      <c r="E80" s="32"/>
      <c r="F80" s="32"/>
      <c r="G80" s="32"/>
      <c r="H80" s="32"/>
      <c r="I80" s="32"/>
      <c r="J80" s="32"/>
      <c r="K80" s="32"/>
      <c r="L80" s="68" t="str">
        <f>IF(K8="","",K8)</f>
        <v>Rovečné 181, 59265, Rovečné</v>
      </c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28" t="s">
        <v>24</v>
      </c>
      <c r="AJ80" s="32"/>
      <c r="AK80" s="32"/>
      <c r="AL80" s="32"/>
      <c r="AM80" s="69" t="str">
        <f>IF(AN8= "","",AN8)</f>
        <v>13. 1. 2020</v>
      </c>
      <c r="AN80" s="32"/>
      <c r="AO80" s="32"/>
      <c r="AP80" s="32"/>
      <c r="AQ80" s="33"/>
    </row>
    <row r="81" spans="1:76" s="1" customFormat="1" ht="6.95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3"/>
    </row>
    <row r="82" spans="1:76" s="1" customFormat="1" ht="15">
      <c r="B82" s="31"/>
      <c r="C82" s="28" t="s">
        <v>26</v>
      </c>
      <c r="D82" s="32"/>
      <c r="E82" s="32"/>
      <c r="F82" s="32"/>
      <c r="G82" s="32"/>
      <c r="H82" s="32"/>
      <c r="I82" s="32"/>
      <c r="J82" s="32"/>
      <c r="K82" s="32"/>
      <c r="L82" s="62" t="str">
        <f>IF(E11= "","",E11)</f>
        <v>Obec Rovečné</v>
      </c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28" t="s">
        <v>32</v>
      </c>
      <c r="AJ82" s="32"/>
      <c r="AK82" s="32"/>
      <c r="AL82" s="32"/>
      <c r="AM82" s="172" t="str">
        <f>IF(E17="","",E17)</f>
        <v>ing. Radek Skalník</v>
      </c>
      <c r="AN82" s="172"/>
      <c r="AO82" s="172"/>
      <c r="AP82" s="172"/>
      <c r="AQ82" s="33"/>
      <c r="AS82" s="173" t="s">
        <v>58</v>
      </c>
      <c r="AT82" s="174"/>
      <c r="AU82" s="70"/>
      <c r="AV82" s="70"/>
      <c r="AW82" s="70"/>
      <c r="AX82" s="70"/>
      <c r="AY82" s="70"/>
      <c r="AZ82" s="70"/>
      <c r="BA82" s="70"/>
      <c r="BB82" s="70"/>
      <c r="BC82" s="70"/>
      <c r="BD82" s="71"/>
    </row>
    <row r="83" spans="1:76" s="1" customFormat="1" ht="15">
      <c r="B83" s="31"/>
      <c r="C83" s="28" t="s">
        <v>30</v>
      </c>
      <c r="D83" s="32"/>
      <c r="E83" s="32"/>
      <c r="F83" s="32"/>
      <c r="G83" s="32"/>
      <c r="H83" s="32"/>
      <c r="I83" s="32"/>
      <c r="J83" s="32"/>
      <c r="K83" s="32"/>
      <c r="L83" s="62" t="str">
        <f>IF(E14="","",E14)</f>
        <v xml:space="preserve"> </v>
      </c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28" t="s">
        <v>35</v>
      </c>
      <c r="AJ83" s="32"/>
      <c r="AK83" s="32"/>
      <c r="AL83" s="32"/>
      <c r="AM83" s="172" t="str">
        <f>IF(E20="","",E20)</f>
        <v>ing. Radek Skalník</v>
      </c>
      <c r="AN83" s="172"/>
      <c r="AO83" s="172"/>
      <c r="AP83" s="172"/>
      <c r="AQ83" s="33"/>
      <c r="AS83" s="175"/>
      <c r="AT83" s="176"/>
      <c r="AU83" s="72"/>
      <c r="AV83" s="72"/>
      <c r="AW83" s="72"/>
      <c r="AX83" s="72"/>
      <c r="AY83" s="72"/>
      <c r="AZ83" s="72"/>
      <c r="BA83" s="72"/>
      <c r="BB83" s="72"/>
      <c r="BC83" s="72"/>
      <c r="BD83" s="73"/>
    </row>
    <row r="84" spans="1:76" s="1" customFormat="1" ht="10.9" customHeight="1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3"/>
      <c r="AS84" s="177"/>
      <c r="AT84" s="178"/>
      <c r="AU84" s="32"/>
      <c r="AV84" s="32"/>
      <c r="AW84" s="32"/>
      <c r="AX84" s="32"/>
      <c r="AY84" s="32"/>
      <c r="AZ84" s="32"/>
      <c r="BA84" s="32"/>
      <c r="BB84" s="32"/>
      <c r="BC84" s="32"/>
      <c r="BD84" s="74"/>
    </row>
    <row r="85" spans="1:76" s="1" customFormat="1" ht="29.25" customHeight="1">
      <c r="B85" s="31"/>
      <c r="C85" s="197" t="s">
        <v>59</v>
      </c>
      <c r="D85" s="180"/>
      <c r="E85" s="180"/>
      <c r="F85" s="180"/>
      <c r="G85" s="180"/>
      <c r="H85" s="75"/>
      <c r="I85" s="179" t="s">
        <v>60</v>
      </c>
      <c r="J85" s="180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0"/>
      <c r="AG85" s="179" t="s">
        <v>61</v>
      </c>
      <c r="AH85" s="180"/>
      <c r="AI85" s="180"/>
      <c r="AJ85" s="180"/>
      <c r="AK85" s="180"/>
      <c r="AL85" s="180"/>
      <c r="AM85" s="180"/>
      <c r="AN85" s="179" t="s">
        <v>62</v>
      </c>
      <c r="AO85" s="180"/>
      <c r="AP85" s="181"/>
      <c r="AQ85" s="33"/>
      <c r="AS85" s="76" t="s">
        <v>63</v>
      </c>
      <c r="AT85" s="77" t="s">
        <v>64</v>
      </c>
      <c r="AU85" s="77" t="s">
        <v>65</v>
      </c>
      <c r="AV85" s="77" t="s">
        <v>66</v>
      </c>
      <c r="AW85" s="77" t="s">
        <v>67</v>
      </c>
      <c r="AX85" s="77" t="s">
        <v>68</v>
      </c>
      <c r="AY85" s="77" t="s">
        <v>69</v>
      </c>
      <c r="AZ85" s="77" t="s">
        <v>70</v>
      </c>
      <c r="BA85" s="77" t="s">
        <v>71</v>
      </c>
      <c r="BB85" s="77" t="s">
        <v>72</v>
      </c>
      <c r="BC85" s="77" t="s">
        <v>73</v>
      </c>
      <c r="BD85" s="78" t="s">
        <v>74</v>
      </c>
    </row>
    <row r="86" spans="1:76" s="1" customFormat="1" ht="10.9" customHeight="1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3"/>
      <c r="AS86" s="79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8"/>
    </row>
    <row r="87" spans="1:76" s="4" customFormat="1" ht="32.450000000000003" customHeight="1">
      <c r="B87" s="64"/>
      <c r="C87" s="80" t="s">
        <v>75</v>
      </c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184">
        <f>ROUND(AG88,2)</f>
        <v>0</v>
      </c>
      <c r="AH87" s="184"/>
      <c r="AI87" s="184"/>
      <c r="AJ87" s="184"/>
      <c r="AK87" s="184"/>
      <c r="AL87" s="184"/>
      <c r="AM87" s="184"/>
      <c r="AN87" s="163">
        <f>SUM(AG87,AT87)</f>
        <v>0</v>
      </c>
      <c r="AO87" s="163"/>
      <c r="AP87" s="163"/>
      <c r="AQ87" s="67"/>
      <c r="AS87" s="82">
        <f>ROUND(AS88,2)</f>
        <v>0</v>
      </c>
      <c r="AT87" s="83">
        <f>ROUND(SUM(AV87:AW87),2)</f>
        <v>0</v>
      </c>
      <c r="AU87" s="84">
        <f>ROUND(AU88,5)</f>
        <v>500.13733999999999</v>
      </c>
      <c r="AV87" s="83">
        <f>ROUND(AZ87*L31,2)</f>
        <v>0</v>
      </c>
      <c r="AW87" s="83">
        <f>ROUND(BA87*L32,2)</f>
        <v>0</v>
      </c>
      <c r="AX87" s="83">
        <f>ROUND(BB87*L31,2)</f>
        <v>0</v>
      </c>
      <c r="AY87" s="83">
        <f>ROUND(BC87*L32,2)</f>
        <v>0</v>
      </c>
      <c r="AZ87" s="83">
        <f>ROUND(AZ88,2)</f>
        <v>0</v>
      </c>
      <c r="BA87" s="83">
        <f>ROUND(BA88,2)</f>
        <v>0</v>
      </c>
      <c r="BB87" s="83">
        <f>ROUND(BB88,2)</f>
        <v>0</v>
      </c>
      <c r="BC87" s="83">
        <f>ROUND(BC88,2)</f>
        <v>0</v>
      </c>
      <c r="BD87" s="85">
        <f>ROUND(BD88,2)</f>
        <v>0</v>
      </c>
      <c r="BS87" s="86" t="s">
        <v>76</v>
      </c>
      <c r="BT87" s="86" t="s">
        <v>77</v>
      </c>
      <c r="BV87" s="86" t="s">
        <v>78</v>
      </c>
      <c r="BW87" s="86" t="s">
        <v>79</v>
      </c>
      <c r="BX87" s="86" t="s">
        <v>80</v>
      </c>
    </row>
    <row r="88" spans="1:76" s="5" customFormat="1" ht="31.5" customHeight="1">
      <c r="A88" s="87" t="s">
        <v>81</v>
      </c>
      <c r="B88" s="88"/>
      <c r="C88" s="89"/>
      <c r="D88" s="190" t="s">
        <v>16</v>
      </c>
      <c r="E88" s="190"/>
      <c r="F88" s="190"/>
      <c r="G88" s="190"/>
      <c r="H88" s="190"/>
      <c r="I88" s="90"/>
      <c r="J88" s="190" t="s">
        <v>18</v>
      </c>
      <c r="K88" s="190"/>
      <c r="L88" s="190"/>
      <c r="M88" s="190"/>
      <c r="N88" s="190"/>
      <c r="O88" s="190"/>
      <c r="P88" s="190"/>
      <c r="Q88" s="190"/>
      <c r="R88" s="190"/>
      <c r="S88" s="190"/>
      <c r="T88" s="190"/>
      <c r="U88" s="190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  <c r="AF88" s="190"/>
      <c r="AG88" s="182">
        <f>'20-RS-001 - Základní škol...'!M29</f>
        <v>0</v>
      </c>
      <c r="AH88" s="183"/>
      <c r="AI88" s="183"/>
      <c r="AJ88" s="183"/>
      <c r="AK88" s="183"/>
      <c r="AL88" s="183"/>
      <c r="AM88" s="183"/>
      <c r="AN88" s="182">
        <f>SUM(AG88,AT88)</f>
        <v>0</v>
      </c>
      <c r="AO88" s="183"/>
      <c r="AP88" s="183"/>
      <c r="AQ88" s="91"/>
      <c r="AS88" s="92">
        <f>'20-RS-001 - Základní škol...'!M27</f>
        <v>0</v>
      </c>
      <c r="AT88" s="93">
        <f>ROUND(SUM(AV88:AW88),2)</f>
        <v>0</v>
      </c>
      <c r="AU88" s="94">
        <f>'20-RS-001 - Základní škol...'!W119</f>
        <v>500.137338</v>
      </c>
      <c r="AV88" s="93">
        <f>'20-RS-001 - Základní škol...'!M31</f>
        <v>0</v>
      </c>
      <c r="AW88" s="93">
        <f>'20-RS-001 - Základní škol...'!M32</f>
        <v>0</v>
      </c>
      <c r="AX88" s="93">
        <f>'20-RS-001 - Základní škol...'!M33</f>
        <v>0</v>
      </c>
      <c r="AY88" s="93">
        <f>'20-RS-001 - Základní škol...'!M34</f>
        <v>0</v>
      </c>
      <c r="AZ88" s="93">
        <f>'20-RS-001 - Základní škol...'!H31</f>
        <v>0</v>
      </c>
      <c r="BA88" s="93">
        <f>'20-RS-001 - Základní škol...'!H32</f>
        <v>0</v>
      </c>
      <c r="BB88" s="93">
        <f>'20-RS-001 - Základní škol...'!H33</f>
        <v>0</v>
      </c>
      <c r="BC88" s="93">
        <f>'20-RS-001 - Základní škol...'!H34</f>
        <v>0</v>
      </c>
      <c r="BD88" s="95">
        <f>'20-RS-001 - Základní škol...'!H35</f>
        <v>0</v>
      </c>
      <c r="BT88" s="96" t="s">
        <v>82</v>
      </c>
      <c r="BU88" s="96" t="s">
        <v>83</v>
      </c>
      <c r="BV88" s="96" t="s">
        <v>78</v>
      </c>
      <c r="BW88" s="96" t="s">
        <v>79</v>
      </c>
      <c r="BX88" s="96" t="s">
        <v>80</v>
      </c>
    </row>
    <row r="89" spans="1:76">
      <c r="B89" s="22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3"/>
    </row>
    <row r="90" spans="1:76" s="1" customFormat="1" ht="30" customHeight="1">
      <c r="B90" s="31"/>
      <c r="C90" s="80" t="s">
        <v>84</v>
      </c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163">
        <v>0</v>
      </c>
      <c r="AH90" s="163"/>
      <c r="AI90" s="163"/>
      <c r="AJ90" s="163"/>
      <c r="AK90" s="163"/>
      <c r="AL90" s="163"/>
      <c r="AM90" s="163"/>
      <c r="AN90" s="163">
        <v>0</v>
      </c>
      <c r="AO90" s="163"/>
      <c r="AP90" s="163"/>
      <c r="AQ90" s="33"/>
      <c r="AS90" s="76" t="s">
        <v>85</v>
      </c>
      <c r="AT90" s="77" t="s">
        <v>86</v>
      </c>
      <c r="AU90" s="77" t="s">
        <v>41</v>
      </c>
      <c r="AV90" s="78" t="s">
        <v>64</v>
      </c>
    </row>
    <row r="91" spans="1:76" s="1" customFormat="1" ht="10.9" customHeight="1">
      <c r="B91" s="31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3"/>
      <c r="AS91" s="97"/>
      <c r="AT91" s="98"/>
      <c r="AU91" s="98"/>
      <c r="AV91" s="99"/>
    </row>
    <row r="92" spans="1:76" s="1" customFormat="1" ht="30" customHeight="1">
      <c r="B92" s="31"/>
      <c r="C92" s="100" t="s">
        <v>87</v>
      </c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64">
        <f>ROUND(AG87+AG90,2)</f>
        <v>0</v>
      </c>
      <c r="AH92" s="164"/>
      <c r="AI92" s="164"/>
      <c r="AJ92" s="164"/>
      <c r="AK92" s="164"/>
      <c r="AL92" s="164"/>
      <c r="AM92" s="164"/>
      <c r="AN92" s="164">
        <f>AN87+AN90</f>
        <v>0</v>
      </c>
      <c r="AO92" s="164"/>
      <c r="AP92" s="164"/>
      <c r="AQ92" s="33"/>
    </row>
    <row r="93" spans="1:76" s="1" customFormat="1" ht="6.95" customHeight="1">
      <c r="B93" s="55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7"/>
    </row>
  </sheetData>
  <sheetProtection formatColumns="0" formatRows="0"/>
  <mergeCells count="45">
    <mergeCell ref="D88:H88"/>
    <mergeCell ref="J88:AF88"/>
    <mergeCell ref="W35:AE35"/>
    <mergeCell ref="AK35:AO35"/>
    <mergeCell ref="X37:AB37"/>
    <mergeCell ref="AK37:AO37"/>
    <mergeCell ref="AN87:AP87"/>
    <mergeCell ref="C76:AP76"/>
    <mergeCell ref="L78:AO78"/>
    <mergeCell ref="C85:G85"/>
    <mergeCell ref="AK31:AO31"/>
    <mergeCell ref="I85:AF85"/>
    <mergeCell ref="W32:AE32"/>
    <mergeCell ref="AK32:AO32"/>
    <mergeCell ref="W33:AE33"/>
    <mergeCell ref="AK33:AO33"/>
    <mergeCell ref="W34:AE34"/>
    <mergeCell ref="AK34:AO34"/>
    <mergeCell ref="AS82:AT84"/>
    <mergeCell ref="AM83:AP83"/>
    <mergeCell ref="AG85:AM85"/>
    <mergeCell ref="AN85:AP85"/>
    <mergeCell ref="AN88:AP88"/>
    <mergeCell ref="AG88:AM88"/>
    <mergeCell ref="AG87:AM87"/>
    <mergeCell ref="AN90:AP90"/>
    <mergeCell ref="AN92:AP92"/>
    <mergeCell ref="C2:AP2"/>
    <mergeCell ref="C4:AP4"/>
    <mergeCell ref="K5:AO5"/>
    <mergeCell ref="K6:AO6"/>
    <mergeCell ref="AG92:AM92"/>
    <mergeCell ref="AG90:AM90"/>
    <mergeCell ref="AM82:AP82"/>
    <mergeCell ref="E23:AN23"/>
    <mergeCell ref="AR2:BE2"/>
    <mergeCell ref="L35:O35"/>
    <mergeCell ref="L33:O33"/>
    <mergeCell ref="L31:O31"/>
    <mergeCell ref="L32:O32"/>
    <mergeCell ref="L34:O34"/>
    <mergeCell ref="AK26:AO26"/>
    <mergeCell ref="AK27:AO27"/>
    <mergeCell ref="AK29:AO29"/>
    <mergeCell ref="W31:AE31"/>
  </mergeCells>
  <hyperlinks>
    <hyperlink ref="K1:S1" location="C2" display="1) Souhrnný list stavby"/>
    <hyperlink ref="W1:AF1" location="C87" display="2) Rekapitulace objektů"/>
    <hyperlink ref="A88" location="'20-RS-001 - Základní škol...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71"/>
  <sheetViews>
    <sheetView showGridLines="0" tabSelected="1" workbookViewId="0">
      <pane ySplit="1" topLeftCell="A2" activePane="bottomLeft" state="frozen"/>
      <selection pane="bottomLeft" activeCell="AE10" sqref="AE10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1" spans="1:66" ht="21.75" customHeight="1">
      <c r="A1" s="102"/>
      <c r="B1" s="11"/>
      <c r="C1" s="11"/>
      <c r="D1" s="12" t="s">
        <v>1</v>
      </c>
      <c r="E1" s="11"/>
      <c r="F1" s="13" t="s">
        <v>88</v>
      </c>
      <c r="G1" s="13"/>
      <c r="H1" s="225" t="s">
        <v>89</v>
      </c>
      <c r="I1" s="225"/>
      <c r="J1" s="225"/>
      <c r="K1" s="225"/>
      <c r="L1" s="13" t="s">
        <v>90</v>
      </c>
      <c r="M1" s="11"/>
      <c r="N1" s="11"/>
      <c r="O1" s="12" t="s">
        <v>91</v>
      </c>
      <c r="P1" s="11"/>
      <c r="Q1" s="11"/>
      <c r="R1" s="11"/>
      <c r="S1" s="13" t="s">
        <v>92</v>
      </c>
      <c r="T1" s="13"/>
      <c r="U1" s="102"/>
      <c r="V1" s="102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65" t="s">
        <v>7</v>
      </c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S2" s="159" t="s">
        <v>8</v>
      </c>
      <c r="T2" s="160"/>
      <c r="U2" s="160"/>
      <c r="V2" s="160"/>
      <c r="W2" s="160"/>
      <c r="X2" s="160"/>
      <c r="Y2" s="160"/>
      <c r="Z2" s="160"/>
      <c r="AA2" s="160"/>
      <c r="AB2" s="160"/>
      <c r="AC2" s="160"/>
      <c r="AT2" s="18" t="s">
        <v>79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93</v>
      </c>
    </row>
    <row r="4" spans="1:66" ht="36.950000000000003" customHeight="1">
      <c r="B4" s="22"/>
      <c r="C4" s="167" t="s">
        <v>94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23"/>
      <c r="T4" s="17" t="s">
        <v>13</v>
      </c>
      <c r="AT4" s="18" t="s">
        <v>6</v>
      </c>
    </row>
    <row r="5" spans="1:66" ht="6.95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s="1" customFormat="1" ht="32.85" customHeight="1">
      <c r="B6" s="31"/>
      <c r="C6" s="32"/>
      <c r="D6" s="27" t="s">
        <v>17</v>
      </c>
      <c r="E6" s="32"/>
      <c r="F6" s="171" t="s">
        <v>18</v>
      </c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32"/>
      <c r="R6" s="33"/>
    </row>
    <row r="7" spans="1:66" s="1" customFormat="1" ht="14.45" customHeight="1">
      <c r="B7" s="31"/>
      <c r="C7" s="32"/>
      <c r="D7" s="28" t="s">
        <v>19</v>
      </c>
      <c r="E7" s="32"/>
      <c r="F7" s="26" t="s">
        <v>20</v>
      </c>
      <c r="G7" s="32"/>
      <c r="H7" s="32"/>
      <c r="I7" s="32"/>
      <c r="J7" s="32"/>
      <c r="K7" s="32"/>
      <c r="L7" s="32"/>
      <c r="M7" s="28" t="s">
        <v>21</v>
      </c>
      <c r="N7" s="32"/>
      <c r="O7" s="26" t="s">
        <v>20</v>
      </c>
      <c r="P7" s="32"/>
      <c r="Q7" s="32"/>
      <c r="R7" s="33"/>
    </row>
    <row r="8" spans="1:66" s="1" customFormat="1" ht="14.45" customHeight="1">
      <c r="B8" s="31"/>
      <c r="C8" s="32"/>
      <c r="D8" s="28" t="s">
        <v>22</v>
      </c>
      <c r="E8" s="32"/>
      <c r="F8" s="26" t="s">
        <v>23</v>
      </c>
      <c r="G8" s="32"/>
      <c r="H8" s="32"/>
      <c r="I8" s="32"/>
      <c r="J8" s="32"/>
      <c r="K8" s="32"/>
      <c r="L8" s="32"/>
      <c r="M8" s="28" t="s">
        <v>24</v>
      </c>
      <c r="N8" s="32"/>
      <c r="O8" s="204" t="str">
        <f>'Rekapitulace stavby'!AN8</f>
        <v>13. 1. 2020</v>
      </c>
      <c r="P8" s="204"/>
      <c r="Q8" s="32"/>
      <c r="R8" s="33"/>
    </row>
    <row r="9" spans="1:66" s="1" customFormat="1" ht="10.9" customHeight="1"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</row>
    <row r="10" spans="1:66" s="1" customFormat="1" ht="14.45" customHeight="1">
      <c r="B10" s="31"/>
      <c r="C10" s="32"/>
      <c r="D10" s="28" t="s">
        <v>26</v>
      </c>
      <c r="E10" s="32"/>
      <c r="F10" s="32"/>
      <c r="G10" s="32"/>
      <c r="H10" s="32"/>
      <c r="I10" s="32"/>
      <c r="J10" s="32"/>
      <c r="K10" s="32"/>
      <c r="L10" s="32"/>
      <c r="M10" s="28" t="s">
        <v>27</v>
      </c>
      <c r="N10" s="32"/>
      <c r="O10" s="169" t="s">
        <v>20</v>
      </c>
      <c r="P10" s="169"/>
      <c r="Q10" s="32"/>
      <c r="R10" s="33"/>
    </row>
    <row r="11" spans="1:66" s="1" customFormat="1" ht="18" customHeight="1">
      <c r="B11" s="31"/>
      <c r="C11" s="32"/>
      <c r="D11" s="32"/>
      <c r="E11" s="26" t="s">
        <v>28</v>
      </c>
      <c r="F11" s="32"/>
      <c r="G11" s="32"/>
      <c r="H11" s="32"/>
      <c r="I11" s="32"/>
      <c r="J11" s="32"/>
      <c r="K11" s="32"/>
      <c r="L11" s="32"/>
      <c r="M11" s="28" t="s">
        <v>29</v>
      </c>
      <c r="N11" s="32"/>
      <c r="O11" s="169" t="s">
        <v>20</v>
      </c>
      <c r="P11" s="169"/>
      <c r="Q11" s="32"/>
      <c r="R11" s="33"/>
    </row>
    <row r="12" spans="1:66" s="1" customFormat="1" ht="6.95" customHeight="1"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/>
    </row>
    <row r="13" spans="1:66" s="1" customFormat="1" ht="14.45" customHeight="1">
      <c r="B13" s="31"/>
      <c r="C13" s="32"/>
      <c r="D13" s="28" t="s">
        <v>30</v>
      </c>
      <c r="E13" s="32"/>
      <c r="F13" s="32"/>
      <c r="G13" s="32"/>
      <c r="H13" s="32"/>
      <c r="I13" s="32"/>
      <c r="J13" s="32"/>
      <c r="K13" s="32"/>
      <c r="L13" s="32"/>
      <c r="M13" s="28" t="s">
        <v>27</v>
      </c>
      <c r="N13" s="32"/>
      <c r="O13" s="169" t="str">
        <f>IF('Rekapitulace stavby'!AN13="","",'Rekapitulace stavby'!AN13)</f>
        <v/>
      </c>
      <c r="P13" s="169"/>
      <c r="Q13" s="32"/>
      <c r="R13" s="33"/>
    </row>
    <row r="14" spans="1:66" s="1" customFormat="1" ht="18" customHeight="1">
      <c r="B14" s="31"/>
      <c r="C14" s="32"/>
      <c r="D14" s="32"/>
      <c r="E14" s="26" t="str">
        <f>IF('Rekapitulace stavby'!E14="","",'Rekapitulace stavby'!E14)</f>
        <v xml:space="preserve"> </v>
      </c>
      <c r="F14" s="32"/>
      <c r="G14" s="32"/>
      <c r="H14" s="32"/>
      <c r="I14" s="32"/>
      <c r="J14" s="32"/>
      <c r="K14" s="32"/>
      <c r="L14" s="32"/>
      <c r="M14" s="28" t="s">
        <v>29</v>
      </c>
      <c r="N14" s="32"/>
      <c r="O14" s="169" t="str">
        <f>IF('Rekapitulace stavby'!AN14="","",'Rekapitulace stavby'!AN14)</f>
        <v/>
      </c>
      <c r="P14" s="169"/>
      <c r="Q14" s="32"/>
      <c r="R14" s="33"/>
    </row>
    <row r="15" spans="1:66" s="1" customFormat="1" ht="6.95" customHeight="1"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3"/>
    </row>
    <row r="16" spans="1:66" s="1" customFormat="1" ht="14.45" customHeight="1">
      <c r="B16" s="31"/>
      <c r="C16" s="32"/>
      <c r="D16" s="28" t="s">
        <v>32</v>
      </c>
      <c r="E16" s="32"/>
      <c r="F16" s="32"/>
      <c r="G16" s="32"/>
      <c r="H16" s="32"/>
      <c r="I16" s="32"/>
      <c r="J16" s="32"/>
      <c r="K16" s="32"/>
      <c r="L16" s="32"/>
      <c r="M16" s="28" t="s">
        <v>27</v>
      </c>
      <c r="N16" s="32"/>
      <c r="O16" s="169" t="s">
        <v>20</v>
      </c>
      <c r="P16" s="169"/>
      <c r="Q16" s="32"/>
      <c r="R16" s="33"/>
    </row>
    <row r="17" spans="2:18" s="1" customFormat="1" ht="18" customHeight="1">
      <c r="B17" s="31"/>
      <c r="C17" s="32"/>
      <c r="D17" s="32"/>
      <c r="E17" s="26" t="s">
        <v>33</v>
      </c>
      <c r="F17" s="32"/>
      <c r="G17" s="32"/>
      <c r="H17" s="32"/>
      <c r="I17" s="32"/>
      <c r="J17" s="32"/>
      <c r="K17" s="32"/>
      <c r="L17" s="32"/>
      <c r="M17" s="28" t="s">
        <v>29</v>
      </c>
      <c r="N17" s="32"/>
      <c r="O17" s="169" t="s">
        <v>20</v>
      </c>
      <c r="P17" s="169"/>
      <c r="Q17" s="32"/>
      <c r="R17" s="33"/>
    </row>
    <row r="18" spans="2:18" s="1" customFormat="1" ht="6.95" customHeight="1"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3"/>
    </row>
    <row r="19" spans="2:18" s="1" customFormat="1" ht="14.45" customHeight="1">
      <c r="B19" s="31"/>
      <c r="C19" s="32"/>
      <c r="D19" s="28" t="s">
        <v>35</v>
      </c>
      <c r="E19" s="32"/>
      <c r="F19" s="32"/>
      <c r="G19" s="32"/>
      <c r="H19" s="32"/>
      <c r="I19" s="32"/>
      <c r="J19" s="32"/>
      <c r="K19" s="32"/>
      <c r="L19" s="32"/>
      <c r="M19" s="28" t="s">
        <v>27</v>
      </c>
      <c r="N19" s="32"/>
      <c r="O19" s="169" t="s">
        <v>20</v>
      </c>
      <c r="P19" s="169"/>
      <c r="Q19" s="32"/>
      <c r="R19" s="33"/>
    </row>
    <row r="20" spans="2:18" s="1" customFormat="1" ht="18" customHeight="1">
      <c r="B20" s="31"/>
      <c r="C20" s="32"/>
      <c r="D20" s="32"/>
      <c r="E20" s="26" t="s">
        <v>33</v>
      </c>
      <c r="F20" s="32"/>
      <c r="G20" s="32"/>
      <c r="H20" s="32"/>
      <c r="I20" s="32"/>
      <c r="J20" s="32"/>
      <c r="K20" s="32"/>
      <c r="L20" s="32"/>
      <c r="M20" s="28" t="s">
        <v>29</v>
      </c>
      <c r="N20" s="32"/>
      <c r="O20" s="169" t="s">
        <v>20</v>
      </c>
      <c r="P20" s="169"/>
      <c r="Q20" s="32"/>
      <c r="R20" s="33"/>
    </row>
    <row r="21" spans="2:18" s="1" customFormat="1" ht="6.95" customHeight="1"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</row>
    <row r="22" spans="2:18" s="1" customFormat="1" ht="14.45" customHeight="1">
      <c r="B22" s="31"/>
      <c r="C22" s="32"/>
      <c r="D22" s="28" t="s">
        <v>36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85.5" customHeight="1">
      <c r="B23" s="31"/>
      <c r="C23" s="32"/>
      <c r="D23" s="32"/>
      <c r="E23" s="185" t="s">
        <v>37</v>
      </c>
      <c r="F23" s="185"/>
      <c r="G23" s="185"/>
      <c r="H23" s="185"/>
      <c r="I23" s="185"/>
      <c r="J23" s="185"/>
      <c r="K23" s="185"/>
      <c r="L23" s="185"/>
      <c r="M23" s="32"/>
      <c r="N23" s="32"/>
      <c r="O23" s="32"/>
      <c r="P23" s="32"/>
      <c r="Q23" s="32"/>
      <c r="R23" s="33"/>
    </row>
    <row r="24" spans="2:18" s="1" customFormat="1" ht="6.95" customHeight="1"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32"/>
      <c r="R25" s="33"/>
    </row>
    <row r="26" spans="2:18" s="1" customFormat="1" ht="14.45" customHeight="1">
      <c r="B26" s="31"/>
      <c r="C26" s="32"/>
      <c r="D26" s="103" t="s">
        <v>95</v>
      </c>
      <c r="E26" s="32"/>
      <c r="F26" s="32"/>
      <c r="G26" s="32"/>
      <c r="H26" s="32"/>
      <c r="I26" s="32"/>
      <c r="J26" s="32"/>
      <c r="K26" s="32"/>
      <c r="L26" s="32"/>
      <c r="M26" s="186">
        <f>N87</f>
        <v>0</v>
      </c>
      <c r="N26" s="186"/>
      <c r="O26" s="186"/>
      <c r="P26" s="186"/>
      <c r="Q26" s="32"/>
      <c r="R26" s="33"/>
    </row>
    <row r="27" spans="2:18" s="1" customFormat="1" ht="14.45" customHeight="1">
      <c r="B27" s="31"/>
      <c r="C27" s="32"/>
      <c r="D27" s="30" t="s">
        <v>96</v>
      </c>
      <c r="E27" s="32"/>
      <c r="F27" s="32"/>
      <c r="G27" s="32"/>
      <c r="H27" s="32"/>
      <c r="I27" s="32"/>
      <c r="J27" s="32"/>
      <c r="K27" s="32"/>
      <c r="L27" s="32"/>
      <c r="M27" s="186">
        <f>N101</f>
        <v>0</v>
      </c>
      <c r="N27" s="186"/>
      <c r="O27" s="186"/>
      <c r="P27" s="186"/>
      <c r="Q27" s="32"/>
      <c r="R27" s="33"/>
    </row>
    <row r="28" spans="2:18" s="1" customFormat="1" ht="6.95" customHeight="1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3"/>
    </row>
    <row r="29" spans="2:18" s="1" customFormat="1" ht="25.35" customHeight="1">
      <c r="B29" s="31"/>
      <c r="C29" s="32"/>
      <c r="D29" s="104" t="s">
        <v>40</v>
      </c>
      <c r="E29" s="32"/>
      <c r="F29" s="32"/>
      <c r="G29" s="32"/>
      <c r="H29" s="32"/>
      <c r="I29" s="32"/>
      <c r="J29" s="32"/>
      <c r="K29" s="32"/>
      <c r="L29" s="32"/>
      <c r="M29" s="207">
        <f>ROUND(M26+M27,2)</f>
        <v>0</v>
      </c>
      <c r="N29" s="203"/>
      <c r="O29" s="203"/>
      <c r="P29" s="203"/>
      <c r="Q29" s="32"/>
      <c r="R29" s="33"/>
    </row>
    <row r="30" spans="2:18" s="1" customFormat="1" ht="6.95" customHeight="1">
      <c r="B30" s="31"/>
      <c r="C30" s="32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32"/>
      <c r="R30" s="33"/>
    </row>
    <row r="31" spans="2:18" s="1" customFormat="1" ht="14.45" customHeight="1">
      <c r="B31" s="31"/>
      <c r="C31" s="32"/>
      <c r="D31" s="38" t="s">
        <v>41</v>
      </c>
      <c r="E31" s="38" t="s">
        <v>42</v>
      </c>
      <c r="F31" s="39">
        <v>0.21</v>
      </c>
      <c r="G31" s="105" t="s">
        <v>43</v>
      </c>
      <c r="H31" s="202">
        <f>ROUND((SUM(BE101:BE102)+SUM(BE119:BE270)), 2)</f>
        <v>0</v>
      </c>
      <c r="I31" s="203"/>
      <c r="J31" s="203"/>
      <c r="K31" s="32"/>
      <c r="L31" s="32"/>
      <c r="M31" s="202">
        <f>ROUND(ROUND((SUM(BE101:BE102)+SUM(BE119:BE270)), 2)*F31, 2)</f>
        <v>0</v>
      </c>
      <c r="N31" s="203"/>
      <c r="O31" s="203"/>
      <c r="P31" s="203"/>
      <c r="Q31" s="32"/>
      <c r="R31" s="33"/>
    </row>
    <row r="32" spans="2:18" s="1" customFormat="1" ht="14.45" customHeight="1">
      <c r="B32" s="31"/>
      <c r="C32" s="32"/>
      <c r="D32" s="32"/>
      <c r="E32" s="38" t="s">
        <v>44</v>
      </c>
      <c r="F32" s="39">
        <v>0.15</v>
      </c>
      <c r="G32" s="105" t="s">
        <v>43</v>
      </c>
      <c r="H32" s="202">
        <f>ROUND((SUM(BF101:BF102)+SUM(BF119:BF270)), 2)</f>
        <v>0</v>
      </c>
      <c r="I32" s="203"/>
      <c r="J32" s="203"/>
      <c r="K32" s="32"/>
      <c r="L32" s="32"/>
      <c r="M32" s="202">
        <f>ROUND(ROUND((SUM(BF101:BF102)+SUM(BF119:BF270)), 2)*F32, 2)</f>
        <v>0</v>
      </c>
      <c r="N32" s="203"/>
      <c r="O32" s="203"/>
      <c r="P32" s="203"/>
      <c r="Q32" s="32"/>
      <c r="R32" s="33"/>
    </row>
    <row r="33" spans="2:18" s="1" customFormat="1" ht="14.45" hidden="1" customHeight="1">
      <c r="B33" s="31"/>
      <c r="C33" s="32"/>
      <c r="D33" s="32"/>
      <c r="E33" s="38" t="s">
        <v>45</v>
      </c>
      <c r="F33" s="39">
        <v>0.21</v>
      </c>
      <c r="G33" s="105" t="s">
        <v>43</v>
      </c>
      <c r="H33" s="202">
        <f>ROUND((SUM(BG101:BG102)+SUM(BG119:BG270)), 2)</f>
        <v>0</v>
      </c>
      <c r="I33" s="203"/>
      <c r="J33" s="203"/>
      <c r="K33" s="32"/>
      <c r="L33" s="32"/>
      <c r="M33" s="202">
        <v>0</v>
      </c>
      <c r="N33" s="203"/>
      <c r="O33" s="203"/>
      <c r="P33" s="203"/>
      <c r="Q33" s="32"/>
      <c r="R33" s="33"/>
    </row>
    <row r="34" spans="2:18" s="1" customFormat="1" ht="14.45" hidden="1" customHeight="1">
      <c r="B34" s="31"/>
      <c r="C34" s="32"/>
      <c r="D34" s="32"/>
      <c r="E34" s="38" t="s">
        <v>46</v>
      </c>
      <c r="F34" s="39">
        <v>0.15</v>
      </c>
      <c r="G34" s="105" t="s">
        <v>43</v>
      </c>
      <c r="H34" s="202">
        <f>ROUND((SUM(BH101:BH102)+SUM(BH119:BH270)), 2)</f>
        <v>0</v>
      </c>
      <c r="I34" s="203"/>
      <c r="J34" s="203"/>
      <c r="K34" s="32"/>
      <c r="L34" s="32"/>
      <c r="M34" s="202">
        <v>0</v>
      </c>
      <c r="N34" s="203"/>
      <c r="O34" s="203"/>
      <c r="P34" s="203"/>
      <c r="Q34" s="32"/>
      <c r="R34" s="33"/>
    </row>
    <row r="35" spans="2:18" s="1" customFormat="1" ht="14.45" hidden="1" customHeight="1">
      <c r="B35" s="31"/>
      <c r="C35" s="32"/>
      <c r="D35" s="32"/>
      <c r="E35" s="38" t="s">
        <v>47</v>
      </c>
      <c r="F35" s="39">
        <v>0</v>
      </c>
      <c r="G35" s="105" t="s">
        <v>43</v>
      </c>
      <c r="H35" s="202">
        <f>ROUND((SUM(BI101:BI102)+SUM(BI119:BI270)), 2)</f>
        <v>0</v>
      </c>
      <c r="I35" s="203"/>
      <c r="J35" s="203"/>
      <c r="K35" s="32"/>
      <c r="L35" s="32"/>
      <c r="M35" s="202">
        <v>0</v>
      </c>
      <c r="N35" s="203"/>
      <c r="O35" s="203"/>
      <c r="P35" s="203"/>
      <c r="Q35" s="32"/>
      <c r="R35" s="33"/>
    </row>
    <row r="36" spans="2:18" s="1" customFormat="1" ht="6.95" customHeight="1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3"/>
    </row>
    <row r="37" spans="2:18" s="1" customFormat="1" ht="25.35" customHeight="1">
      <c r="B37" s="31"/>
      <c r="C37" s="101"/>
      <c r="D37" s="106" t="s">
        <v>48</v>
      </c>
      <c r="E37" s="75"/>
      <c r="F37" s="75"/>
      <c r="G37" s="107" t="s">
        <v>49</v>
      </c>
      <c r="H37" s="108" t="s">
        <v>50</v>
      </c>
      <c r="I37" s="75"/>
      <c r="J37" s="75"/>
      <c r="K37" s="75"/>
      <c r="L37" s="210">
        <f>SUM(M29:M35)</f>
        <v>0</v>
      </c>
      <c r="M37" s="210"/>
      <c r="N37" s="210"/>
      <c r="O37" s="210"/>
      <c r="P37" s="211"/>
      <c r="Q37" s="101"/>
      <c r="R37" s="33"/>
    </row>
    <row r="38" spans="2:18" s="1" customFormat="1" ht="14.45" customHeight="1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>
      <c r="B40" s="2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3"/>
    </row>
    <row r="41" spans="2:18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 ht="15">
      <c r="B50" s="31"/>
      <c r="C50" s="32"/>
      <c r="D50" s="46" t="s">
        <v>51</v>
      </c>
      <c r="E50" s="47"/>
      <c r="F50" s="47"/>
      <c r="G50" s="47"/>
      <c r="H50" s="48"/>
      <c r="I50" s="32"/>
      <c r="J50" s="46" t="s">
        <v>52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 ht="15">
      <c r="B59" s="31"/>
      <c r="C59" s="32"/>
      <c r="D59" s="51" t="s">
        <v>53</v>
      </c>
      <c r="E59" s="52"/>
      <c r="F59" s="52"/>
      <c r="G59" s="53" t="s">
        <v>54</v>
      </c>
      <c r="H59" s="54"/>
      <c r="I59" s="32"/>
      <c r="J59" s="51" t="s">
        <v>53</v>
      </c>
      <c r="K59" s="52"/>
      <c r="L59" s="52"/>
      <c r="M59" s="52"/>
      <c r="N59" s="53" t="s">
        <v>54</v>
      </c>
      <c r="O59" s="52"/>
      <c r="P59" s="54"/>
      <c r="Q59" s="32"/>
      <c r="R59" s="33"/>
    </row>
    <row r="60" spans="2:18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 ht="15">
      <c r="B61" s="31"/>
      <c r="C61" s="32"/>
      <c r="D61" s="46" t="s">
        <v>55</v>
      </c>
      <c r="E61" s="47"/>
      <c r="F61" s="47"/>
      <c r="G61" s="47"/>
      <c r="H61" s="48"/>
      <c r="I61" s="32"/>
      <c r="J61" s="46" t="s">
        <v>56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21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21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21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21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21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21" s="1" customFormat="1" ht="15">
      <c r="B70" s="31"/>
      <c r="C70" s="32"/>
      <c r="D70" s="51" t="s">
        <v>53</v>
      </c>
      <c r="E70" s="52"/>
      <c r="F70" s="52"/>
      <c r="G70" s="53" t="s">
        <v>54</v>
      </c>
      <c r="H70" s="54"/>
      <c r="I70" s="32"/>
      <c r="J70" s="51" t="s">
        <v>53</v>
      </c>
      <c r="K70" s="52"/>
      <c r="L70" s="52"/>
      <c r="M70" s="52"/>
      <c r="N70" s="53" t="s">
        <v>54</v>
      </c>
      <c r="O70" s="52"/>
      <c r="P70" s="54"/>
      <c r="Q70" s="32"/>
      <c r="R70" s="33"/>
    </row>
    <row r="71" spans="2:21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21" s="1" customFormat="1" ht="6.95" customHeight="1">
      <c r="B75" s="109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1"/>
    </row>
    <row r="76" spans="2:21" s="1" customFormat="1" ht="36.950000000000003" customHeight="1">
      <c r="B76" s="31"/>
      <c r="C76" s="167" t="s">
        <v>97</v>
      </c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33"/>
      <c r="T76" s="112"/>
      <c r="U76" s="112"/>
    </row>
    <row r="77" spans="2:21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  <c r="T77" s="112"/>
      <c r="U77" s="112"/>
    </row>
    <row r="78" spans="2:21" s="1" customFormat="1" ht="36.950000000000003" customHeight="1">
      <c r="B78" s="31"/>
      <c r="C78" s="65" t="s">
        <v>17</v>
      </c>
      <c r="D78" s="32"/>
      <c r="E78" s="32"/>
      <c r="F78" s="195" t="str">
        <f>F6</f>
        <v>Základní škola Rovečné - kotelna</v>
      </c>
      <c r="G78" s="203"/>
      <c r="H78" s="203"/>
      <c r="I78" s="203"/>
      <c r="J78" s="203"/>
      <c r="K78" s="203"/>
      <c r="L78" s="203"/>
      <c r="M78" s="203"/>
      <c r="N78" s="203"/>
      <c r="O78" s="203"/>
      <c r="P78" s="203"/>
      <c r="Q78" s="32"/>
      <c r="R78" s="33"/>
      <c r="T78" s="112"/>
      <c r="U78" s="112"/>
    </row>
    <row r="79" spans="2:21" s="1" customFormat="1" ht="6.95" customHeight="1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3"/>
      <c r="T79" s="112"/>
      <c r="U79" s="112"/>
    </row>
    <row r="80" spans="2:21" s="1" customFormat="1" ht="18" customHeight="1">
      <c r="B80" s="31"/>
      <c r="C80" s="28" t="s">
        <v>22</v>
      </c>
      <c r="D80" s="32"/>
      <c r="E80" s="32"/>
      <c r="F80" s="26" t="str">
        <f>F8</f>
        <v>Rovečné 181, 59265, Rovečné</v>
      </c>
      <c r="G80" s="32"/>
      <c r="H80" s="32"/>
      <c r="I80" s="32"/>
      <c r="J80" s="32"/>
      <c r="K80" s="28" t="s">
        <v>24</v>
      </c>
      <c r="L80" s="32"/>
      <c r="M80" s="204" t="str">
        <f>IF(O8="","",O8)</f>
        <v>13. 1. 2020</v>
      </c>
      <c r="N80" s="204"/>
      <c r="O80" s="204"/>
      <c r="P80" s="204"/>
      <c r="Q80" s="32"/>
      <c r="R80" s="33"/>
      <c r="T80" s="112"/>
      <c r="U80" s="112"/>
    </row>
    <row r="81" spans="2:47" s="1" customFormat="1" ht="6.95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3"/>
      <c r="T81" s="112"/>
      <c r="U81" s="112"/>
    </row>
    <row r="82" spans="2:47" s="1" customFormat="1" ht="15">
      <c r="B82" s="31"/>
      <c r="C82" s="28" t="s">
        <v>26</v>
      </c>
      <c r="D82" s="32"/>
      <c r="E82" s="32"/>
      <c r="F82" s="26" t="str">
        <f>E11</f>
        <v>Obec Rovečné</v>
      </c>
      <c r="G82" s="32"/>
      <c r="H82" s="32"/>
      <c r="I82" s="32"/>
      <c r="J82" s="32"/>
      <c r="K82" s="28" t="s">
        <v>32</v>
      </c>
      <c r="L82" s="32"/>
      <c r="M82" s="169" t="str">
        <f>E17</f>
        <v>ing. Radek Skalník</v>
      </c>
      <c r="N82" s="169"/>
      <c r="O82" s="169"/>
      <c r="P82" s="169"/>
      <c r="Q82" s="169"/>
      <c r="R82" s="33"/>
      <c r="T82" s="112"/>
      <c r="U82" s="112"/>
    </row>
    <row r="83" spans="2:47" s="1" customFormat="1" ht="14.45" customHeight="1">
      <c r="B83" s="31"/>
      <c r="C83" s="28" t="s">
        <v>30</v>
      </c>
      <c r="D83" s="32"/>
      <c r="E83" s="32"/>
      <c r="F83" s="26" t="str">
        <f>IF(E14="","",E14)</f>
        <v xml:space="preserve"> </v>
      </c>
      <c r="G83" s="32"/>
      <c r="H83" s="32"/>
      <c r="I83" s="32"/>
      <c r="J83" s="32"/>
      <c r="K83" s="28" t="s">
        <v>35</v>
      </c>
      <c r="L83" s="32"/>
      <c r="M83" s="169" t="str">
        <f>E20</f>
        <v>ing. Radek Skalník</v>
      </c>
      <c r="N83" s="169"/>
      <c r="O83" s="169"/>
      <c r="P83" s="169"/>
      <c r="Q83" s="169"/>
      <c r="R83" s="33"/>
      <c r="T83" s="112"/>
      <c r="U83" s="112"/>
    </row>
    <row r="84" spans="2:47" s="1" customFormat="1" ht="10.35" customHeight="1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3"/>
      <c r="T84" s="112"/>
      <c r="U84" s="112"/>
    </row>
    <row r="85" spans="2:47" s="1" customFormat="1" ht="29.25" customHeight="1">
      <c r="B85" s="31"/>
      <c r="C85" s="205" t="s">
        <v>98</v>
      </c>
      <c r="D85" s="206"/>
      <c r="E85" s="206"/>
      <c r="F85" s="206"/>
      <c r="G85" s="206"/>
      <c r="H85" s="101"/>
      <c r="I85" s="101"/>
      <c r="J85" s="101"/>
      <c r="K85" s="101"/>
      <c r="L85" s="101"/>
      <c r="M85" s="101"/>
      <c r="N85" s="205" t="s">
        <v>99</v>
      </c>
      <c r="O85" s="206"/>
      <c r="P85" s="206"/>
      <c r="Q85" s="206"/>
      <c r="R85" s="33"/>
      <c r="T85" s="112"/>
      <c r="U85" s="112"/>
    </row>
    <row r="86" spans="2:47" s="1" customFormat="1" ht="10.35" customHeight="1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3"/>
      <c r="T86" s="112"/>
      <c r="U86" s="112"/>
    </row>
    <row r="87" spans="2:47" s="1" customFormat="1" ht="29.25" customHeight="1">
      <c r="B87" s="31"/>
      <c r="C87" s="113" t="s">
        <v>100</v>
      </c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163">
        <f>N119</f>
        <v>0</v>
      </c>
      <c r="O87" s="212"/>
      <c r="P87" s="212"/>
      <c r="Q87" s="212"/>
      <c r="R87" s="33"/>
      <c r="T87" s="112"/>
      <c r="U87" s="112"/>
      <c r="AU87" s="18" t="s">
        <v>101</v>
      </c>
    </row>
    <row r="88" spans="2:47" s="6" customFormat="1" ht="24.95" customHeight="1">
      <c r="B88" s="114"/>
      <c r="C88" s="115"/>
      <c r="D88" s="116" t="s">
        <v>102</v>
      </c>
      <c r="E88" s="115"/>
      <c r="F88" s="115"/>
      <c r="G88" s="115"/>
      <c r="H88" s="115"/>
      <c r="I88" s="115"/>
      <c r="J88" s="115"/>
      <c r="K88" s="115"/>
      <c r="L88" s="115"/>
      <c r="M88" s="115"/>
      <c r="N88" s="213">
        <f>N120</f>
        <v>0</v>
      </c>
      <c r="O88" s="214"/>
      <c r="P88" s="214"/>
      <c r="Q88" s="214"/>
      <c r="R88" s="117"/>
      <c r="T88" s="118"/>
      <c r="U88" s="118"/>
    </row>
    <row r="89" spans="2:47" s="7" customFormat="1" ht="19.899999999999999" customHeight="1">
      <c r="B89" s="119"/>
      <c r="C89" s="120"/>
      <c r="D89" s="121" t="s">
        <v>103</v>
      </c>
      <c r="E89" s="120"/>
      <c r="F89" s="120"/>
      <c r="G89" s="120"/>
      <c r="H89" s="120"/>
      <c r="I89" s="120"/>
      <c r="J89" s="120"/>
      <c r="K89" s="120"/>
      <c r="L89" s="120"/>
      <c r="M89" s="120"/>
      <c r="N89" s="208">
        <f>N121</f>
        <v>0</v>
      </c>
      <c r="O89" s="209"/>
      <c r="P89" s="209"/>
      <c r="Q89" s="209"/>
      <c r="R89" s="122"/>
      <c r="T89" s="123"/>
      <c r="U89" s="123"/>
    </row>
    <row r="90" spans="2:47" s="7" customFormat="1" ht="19.899999999999999" customHeight="1">
      <c r="B90" s="119"/>
      <c r="C90" s="120"/>
      <c r="D90" s="121" t="s">
        <v>104</v>
      </c>
      <c r="E90" s="120"/>
      <c r="F90" s="120"/>
      <c r="G90" s="120"/>
      <c r="H90" s="120"/>
      <c r="I90" s="120"/>
      <c r="J90" s="120"/>
      <c r="K90" s="120"/>
      <c r="L90" s="120"/>
      <c r="M90" s="120"/>
      <c r="N90" s="208">
        <f>N124</f>
        <v>0</v>
      </c>
      <c r="O90" s="209"/>
      <c r="P90" s="209"/>
      <c r="Q90" s="209"/>
      <c r="R90" s="122"/>
      <c r="T90" s="123"/>
      <c r="U90" s="123"/>
    </row>
    <row r="91" spans="2:47" s="7" customFormat="1" ht="19.899999999999999" customHeight="1">
      <c r="B91" s="119"/>
      <c r="C91" s="120"/>
      <c r="D91" s="121" t="s">
        <v>105</v>
      </c>
      <c r="E91" s="120"/>
      <c r="F91" s="120"/>
      <c r="G91" s="120"/>
      <c r="H91" s="120"/>
      <c r="I91" s="120"/>
      <c r="J91" s="120"/>
      <c r="K91" s="120"/>
      <c r="L91" s="120"/>
      <c r="M91" s="120"/>
      <c r="N91" s="208">
        <f>N127</f>
        <v>0</v>
      </c>
      <c r="O91" s="209"/>
      <c r="P91" s="209"/>
      <c r="Q91" s="209"/>
      <c r="R91" s="122"/>
      <c r="T91" s="123"/>
      <c r="U91" s="123"/>
    </row>
    <row r="92" spans="2:47" s="7" customFormat="1" ht="19.899999999999999" customHeight="1">
      <c r="B92" s="119"/>
      <c r="C92" s="120"/>
      <c r="D92" s="121" t="s">
        <v>106</v>
      </c>
      <c r="E92" s="120"/>
      <c r="F92" s="120"/>
      <c r="G92" s="120"/>
      <c r="H92" s="120"/>
      <c r="I92" s="120"/>
      <c r="J92" s="120"/>
      <c r="K92" s="120"/>
      <c r="L92" s="120"/>
      <c r="M92" s="120"/>
      <c r="N92" s="208">
        <f>N140</f>
        <v>0</v>
      </c>
      <c r="O92" s="209"/>
      <c r="P92" s="209"/>
      <c r="Q92" s="209"/>
      <c r="R92" s="122"/>
      <c r="T92" s="123"/>
      <c r="U92" s="123"/>
    </row>
    <row r="93" spans="2:47" s="7" customFormat="1" ht="19.899999999999999" customHeight="1">
      <c r="B93" s="119"/>
      <c r="C93" s="120"/>
      <c r="D93" s="121" t="s">
        <v>107</v>
      </c>
      <c r="E93" s="120"/>
      <c r="F93" s="120"/>
      <c r="G93" s="120"/>
      <c r="H93" s="120"/>
      <c r="I93" s="120"/>
      <c r="J93" s="120"/>
      <c r="K93" s="120"/>
      <c r="L93" s="120"/>
      <c r="M93" s="120"/>
      <c r="N93" s="208">
        <f>N144</f>
        <v>0</v>
      </c>
      <c r="O93" s="209"/>
      <c r="P93" s="209"/>
      <c r="Q93" s="209"/>
      <c r="R93" s="122"/>
      <c r="T93" s="123"/>
      <c r="U93" s="123"/>
    </row>
    <row r="94" spans="2:47" s="7" customFormat="1" ht="19.899999999999999" customHeight="1">
      <c r="B94" s="119"/>
      <c r="C94" s="120"/>
      <c r="D94" s="121" t="s">
        <v>108</v>
      </c>
      <c r="E94" s="120"/>
      <c r="F94" s="120"/>
      <c r="G94" s="120"/>
      <c r="H94" s="120"/>
      <c r="I94" s="120"/>
      <c r="J94" s="120"/>
      <c r="K94" s="120"/>
      <c r="L94" s="120"/>
      <c r="M94" s="120"/>
      <c r="N94" s="208">
        <f>N150</f>
        <v>0</v>
      </c>
      <c r="O94" s="209"/>
      <c r="P94" s="209"/>
      <c r="Q94" s="209"/>
      <c r="R94" s="122"/>
      <c r="T94" s="123"/>
      <c r="U94" s="123"/>
    </row>
    <row r="95" spans="2:47" s="7" customFormat="1" ht="19.899999999999999" customHeight="1">
      <c r="B95" s="119"/>
      <c r="C95" s="120"/>
      <c r="D95" s="121" t="s">
        <v>109</v>
      </c>
      <c r="E95" s="120"/>
      <c r="F95" s="120"/>
      <c r="G95" s="120"/>
      <c r="H95" s="120"/>
      <c r="I95" s="120"/>
      <c r="J95" s="120"/>
      <c r="K95" s="120"/>
      <c r="L95" s="120"/>
      <c r="M95" s="120"/>
      <c r="N95" s="208">
        <f>N156</f>
        <v>0</v>
      </c>
      <c r="O95" s="209"/>
      <c r="P95" s="209"/>
      <c r="Q95" s="209"/>
      <c r="R95" s="122"/>
      <c r="T95" s="123"/>
      <c r="U95" s="123"/>
    </row>
    <row r="96" spans="2:47" s="7" customFormat="1" ht="19.899999999999999" customHeight="1">
      <c r="B96" s="119"/>
      <c r="C96" s="120"/>
      <c r="D96" s="121" t="s">
        <v>110</v>
      </c>
      <c r="E96" s="120"/>
      <c r="F96" s="120"/>
      <c r="G96" s="120"/>
      <c r="H96" s="120"/>
      <c r="I96" s="120"/>
      <c r="J96" s="120"/>
      <c r="K96" s="120"/>
      <c r="L96" s="120"/>
      <c r="M96" s="120"/>
      <c r="N96" s="208">
        <f>N174</f>
        <v>0</v>
      </c>
      <c r="O96" s="209"/>
      <c r="P96" s="209"/>
      <c r="Q96" s="209"/>
      <c r="R96" s="122"/>
      <c r="T96" s="123"/>
      <c r="U96" s="123"/>
    </row>
    <row r="97" spans="2:21" s="7" customFormat="1" ht="19.899999999999999" customHeight="1">
      <c r="B97" s="119"/>
      <c r="C97" s="120"/>
      <c r="D97" s="121" t="s">
        <v>111</v>
      </c>
      <c r="E97" s="120"/>
      <c r="F97" s="120"/>
      <c r="G97" s="120"/>
      <c r="H97" s="120"/>
      <c r="I97" s="120"/>
      <c r="J97" s="120"/>
      <c r="K97" s="120"/>
      <c r="L97" s="120"/>
      <c r="M97" s="120"/>
      <c r="N97" s="208">
        <f>N195</f>
        <v>0</v>
      </c>
      <c r="O97" s="209"/>
      <c r="P97" s="209"/>
      <c r="Q97" s="209"/>
      <c r="R97" s="122"/>
      <c r="T97" s="123"/>
      <c r="U97" s="123"/>
    </row>
    <row r="98" spans="2:21" s="7" customFormat="1" ht="19.899999999999999" customHeight="1">
      <c r="B98" s="119"/>
      <c r="C98" s="120"/>
      <c r="D98" s="121" t="s">
        <v>112</v>
      </c>
      <c r="E98" s="120"/>
      <c r="F98" s="120"/>
      <c r="G98" s="120"/>
      <c r="H98" s="120"/>
      <c r="I98" s="120"/>
      <c r="J98" s="120"/>
      <c r="K98" s="120"/>
      <c r="L98" s="120"/>
      <c r="M98" s="120"/>
      <c r="N98" s="208">
        <f>N219</f>
        <v>0</v>
      </c>
      <c r="O98" s="209"/>
      <c r="P98" s="209"/>
      <c r="Q98" s="209"/>
      <c r="R98" s="122"/>
      <c r="T98" s="123"/>
      <c r="U98" s="123"/>
    </row>
    <row r="99" spans="2:21" s="7" customFormat="1" ht="19.899999999999999" customHeight="1">
      <c r="B99" s="119"/>
      <c r="C99" s="120"/>
      <c r="D99" s="121" t="s">
        <v>113</v>
      </c>
      <c r="E99" s="120"/>
      <c r="F99" s="120"/>
      <c r="G99" s="120"/>
      <c r="H99" s="120"/>
      <c r="I99" s="120"/>
      <c r="J99" s="120"/>
      <c r="K99" s="120"/>
      <c r="L99" s="120"/>
      <c r="M99" s="120"/>
      <c r="N99" s="208">
        <f>N268</f>
        <v>0</v>
      </c>
      <c r="O99" s="209"/>
      <c r="P99" s="209"/>
      <c r="Q99" s="209"/>
      <c r="R99" s="122"/>
      <c r="T99" s="123"/>
      <c r="U99" s="123"/>
    </row>
    <row r="100" spans="2:21" s="1" customFormat="1" ht="21.75" customHeight="1">
      <c r="B100" s="31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3"/>
      <c r="T100" s="112"/>
      <c r="U100" s="112"/>
    </row>
    <row r="101" spans="2:21" s="1" customFormat="1" ht="29.25" customHeight="1">
      <c r="B101" s="31"/>
      <c r="C101" s="113" t="s">
        <v>114</v>
      </c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212">
        <v>0</v>
      </c>
      <c r="O101" s="215"/>
      <c r="P101" s="215"/>
      <c r="Q101" s="215"/>
      <c r="R101" s="33"/>
      <c r="T101" s="124"/>
      <c r="U101" s="125" t="s">
        <v>41</v>
      </c>
    </row>
    <row r="102" spans="2:21" s="1" customFormat="1" ht="18" customHeight="1">
      <c r="B102" s="31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3"/>
      <c r="T102" s="112"/>
      <c r="U102" s="112"/>
    </row>
    <row r="103" spans="2:21" s="1" customFormat="1" ht="29.25" customHeight="1">
      <c r="B103" s="31"/>
      <c r="C103" s="100" t="s">
        <v>87</v>
      </c>
      <c r="D103" s="101"/>
      <c r="E103" s="101"/>
      <c r="F103" s="101"/>
      <c r="G103" s="101"/>
      <c r="H103" s="101"/>
      <c r="I103" s="101"/>
      <c r="J103" s="101"/>
      <c r="K103" s="101"/>
      <c r="L103" s="164">
        <f>ROUND(SUM(N87+N101),2)</f>
        <v>0</v>
      </c>
      <c r="M103" s="164"/>
      <c r="N103" s="164"/>
      <c r="O103" s="164"/>
      <c r="P103" s="164"/>
      <c r="Q103" s="164"/>
      <c r="R103" s="33"/>
      <c r="T103" s="112"/>
      <c r="U103" s="112"/>
    </row>
    <row r="104" spans="2:21" s="1" customFormat="1" ht="6.95" customHeight="1">
      <c r="B104" s="55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7"/>
      <c r="T104" s="112"/>
      <c r="U104" s="112"/>
    </row>
    <row r="108" spans="2:21" s="1" customFormat="1" ht="6.95" customHeight="1">
      <c r="B108" s="58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60"/>
    </row>
    <row r="109" spans="2:21" s="1" customFormat="1" ht="36.950000000000003" customHeight="1">
      <c r="B109" s="31"/>
      <c r="C109" s="167" t="s">
        <v>115</v>
      </c>
      <c r="D109" s="203"/>
      <c r="E109" s="203"/>
      <c r="F109" s="203"/>
      <c r="G109" s="203"/>
      <c r="H109" s="203"/>
      <c r="I109" s="203"/>
      <c r="J109" s="203"/>
      <c r="K109" s="203"/>
      <c r="L109" s="203"/>
      <c r="M109" s="203"/>
      <c r="N109" s="203"/>
      <c r="O109" s="203"/>
      <c r="P109" s="203"/>
      <c r="Q109" s="203"/>
      <c r="R109" s="33"/>
    </row>
    <row r="110" spans="2:21" s="1" customFormat="1" ht="6.95" customHeight="1">
      <c r="B110" s="31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3"/>
    </row>
    <row r="111" spans="2:21" s="1" customFormat="1" ht="36.950000000000003" customHeight="1">
      <c r="B111" s="31"/>
      <c r="C111" s="65" t="s">
        <v>17</v>
      </c>
      <c r="D111" s="32"/>
      <c r="E111" s="32"/>
      <c r="F111" s="195" t="str">
        <f>F6</f>
        <v>Základní škola Rovečné - kotelna</v>
      </c>
      <c r="G111" s="203"/>
      <c r="H111" s="203"/>
      <c r="I111" s="203"/>
      <c r="J111" s="203"/>
      <c r="K111" s="203"/>
      <c r="L111" s="203"/>
      <c r="M111" s="203"/>
      <c r="N111" s="203"/>
      <c r="O111" s="203"/>
      <c r="P111" s="203"/>
      <c r="Q111" s="32"/>
      <c r="R111" s="33"/>
    </row>
    <row r="112" spans="2:21" s="1" customFormat="1" ht="6.95" customHeight="1">
      <c r="B112" s="31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3"/>
    </row>
    <row r="113" spans="2:65" s="1" customFormat="1" ht="18" customHeight="1">
      <c r="B113" s="31"/>
      <c r="C113" s="28" t="s">
        <v>22</v>
      </c>
      <c r="D113" s="32"/>
      <c r="E113" s="32"/>
      <c r="F113" s="26" t="str">
        <f>F8</f>
        <v>Rovečné 181, 59265, Rovečné</v>
      </c>
      <c r="G113" s="32"/>
      <c r="H113" s="32"/>
      <c r="I113" s="32"/>
      <c r="J113" s="32"/>
      <c r="K113" s="28" t="s">
        <v>24</v>
      </c>
      <c r="L113" s="32"/>
      <c r="M113" s="204" t="str">
        <f>IF(O8="","",O8)</f>
        <v>13. 1. 2020</v>
      </c>
      <c r="N113" s="204"/>
      <c r="O113" s="204"/>
      <c r="P113" s="204"/>
      <c r="Q113" s="32"/>
      <c r="R113" s="33"/>
    </row>
    <row r="114" spans="2:65" s="1" customFormat="1" ht="6.95" customHeight="1">
      <c r="B114" s="31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3"/>
    </row>
    <row r="115" spans="2:65" s="1" customFormat="1" ht="15">
      <c r="B115" s="31"/>
      <c r="C115" s="28" t="s">
        <v>26</v>
      </c>
      <c r="D115" s="32"/>
      <c r="E115" s="32"/>
      <c r="F115" s="26" t="str">
        <f>E11</f>
        <v>Obec Rovečné</v>
      </c>
      <c r="G115" s="32"/>
      <c r="H115" s="32"/>
      <c r="I115" s="32"/>
      <c r="J115" s="32"/>
      <c r="K115" s="28" t="s">
        <v>32</v>
      </c>
      <c r="L115" s="32"/>
      <c r="M115" s="169" t="str">
        <f>E17</f>
        <v>ing. Radek Skalník</v>
      </c>
      <c r="N115" s="169"/>
      <c r="O115" s="169"/>
      <c r="P115" s="169"/>
      <c r="Q115" s="169"/>
      <c r="R115" s="33"/>
    </row>
    <row r="116" spans="2:65" s="1" customFormat="1" ht="14.45" customHeight="1">
      <c r="B116" s="31"/>
      <c r="C116" s="28" t="s">
        <v>30</v>
      </c>
      <c r="D116" s="32"/>
      <c r="E116" s="32"/>
      <c r="F116" s="26" t="str">
        <f>IF(E14="","",E14)</f>
        <v xml:space="preserve"> </v>
      </c>
      <c r="G116" s="32"/>
      <c r="H116" s="32"/>
      <c r="I116" s="32"/>
      <c r="J116" s="32"/>
      <c r="K116" s="28" t="s">
        <v>35</v>
      </c>
      <c r="L116" s="32"/>
      <c r="M116" s="169" t="str">
        <f>E20</f>
        <v>ing. Radek Skalník</v>
      </c>
      <c r="N116" s="169"/>
      <c r="O116" s="169"/>
      <c r="P116" s="169"/>
      <c r="Q116" s="169"/>
      <c r="R116" s="33"/>
    </row>
    <row r="117" spans="2:65" s="1" customFormat="1" ht="10.35" customHeight="1">
      <c r="B117" s="31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3"/>
    </row>
    <row r="118" spans="2:65" s="8" customFormat="1" ht="29.25" customHeight="1">
      <c r="B118" s="126"/>
      <c r="C118" s="127" t="s">
        <v>116</v>
      </c>
      <c r="D118" s="128" t="s">
        <v>117</v>
      </c>
      <c r="E118" s="128" t="s">
        <v>59</v>
      </c>
      <c r="F118" s="221" t="s">
        <v>118</v>
      </c>
      <c r="G118" s="221"/>
      <c r="H118" s="221"/>
      <c r="I118" s="221"/>
      <c r="J118" s="128" t="s">
        <v>119</v>
      </c>
      <c r="K118" s="128" t="s">
        <v>120</v>
      </c>
      <c r="L118" s="221" t="s">
        <v>121</v>
      </c>
      <c r="M118" s="221"/>
      <c r="N118" s="221" t="s">
        <v>99</v>
      </c>
      <c r="O118" s="221"/>
      <c r="P118" s="221"/>
      <c r="Q118" s="222"/>
      <c r="R118" s="129"/>
      <c r="T118" s="76" t="s">
        <v>122</v>
      </c>
      <c r="U118" s="77" t="s">
        <v>41</v>
      </c>
      <c r="V118" s="77" t="s">
        <v>123</v>
      </c>
      <c r="W118" s="77" t="s">
        <v>124</v>
      </c>
      <c r="X118" s="77" t="s">
        <v>125</v>
      </c>
      <c r="Y118" s="77" t="s">
        <v>126</v>
      </c>
      <c r="Z118" s="77" t="s">
        <v>127</v>
      </c>
      <c r="AA118" s="78" t="s">
        <v>128</v>
      </c>
    </row>
    <row r="119" spans="2:65" s="1" customFormat="1" ht="29.25" customHeight="1">
      <c r="B119" s="31"/>
      <c r="C119" s="80" t="s">
        <v>95</v>
      </c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216">
        <f>BK119</f>
        <v>0</v>
      </c>
      <c r="O119" s="217"/>
      <c r="P119" s="217"/>
      <c r="Q119" s="217"/>
      <c r="R119" s="33"/>
      <c r="T119" s="79"/>
      <c r="U119" s="47"/>
      <c r="V119" s="47"/>
      <c r="W119" s="130">
        <f>W120</f>
        <v>500.137338</v>
      </c>
      <c r="X119" s="47"/>
      <c r="Y119" s="130">
        <f>Y120</f>
        <v>2.3111099999999998</v>
      </c>
      <c r="Z119" s="47"/>
      <c r="AA119" s="131">
        <f>AA120</f>
        <v>4.5923600000000002</v>
      </c>
      <c r="AT119" s="18" t="s">
        <v>76</v>
      </c>
      <c r="AU119" s="18" t="s">
        <v>101</v>
      </c>
      <c r="BK119" s="132">
        <f>BK120</f>
        <v>0</v>
      </c>
    </row>
    <row r="120" spans="2:65" s="9" customFormat="1" ht="37.35" customHeight="1">
      <c r="B120" s="133"/>
      <c r="C120" s="134"/>
      <c r="D120" s="135" t="s">
        <v>102</v>
      </c>
      <c r="E120" s="135"/>
      <c r="F120" s="135"/>
      <c r="G120" s="135"/>
      <c r="H120" s="135"/>
      <c r="I120" s="135"/>
      <c r="J120" s="135"/>
      <c r="K120" s="135"/>
      <c r="L120" s="135"/>
      <c r="M120" s="135"/>
      <c r="N120" s="218">
        <f>BK120</f>
        <v>0</v>
      </c>
      <c r="O120" s="213"/>
      <c r="P120" s="213"/>
      <c r="Q120" s="213"/>
      <c r="R120" s="136"/>
      <c r="T120" s="137"/>
      <c r="U120" s="134"/>
      <c r="V120" s="134"/>
      <c r="W120" s="138">
        <f>W121+W124+W127+W140+W144+W150+W156+W174+W195+W219+W268</f>
        <v>500.137338</v>
      </c>
      <c r="X120" s="134"/>
      <c r="Y120" s="138">
        <f>Y121+Y124+Y127+Y140+Y144+Y150+Y156+Y174+Y195+Y219+Y268</f>
        <v>2.3111099999999998</v>
      </c>
      <c r="Z120" s="134"/>
      <c r="AA120" s="139">
        <f>AA121+AA124+AA127+AA140+AA144+AA150+AA156+AA174+AA195+AA219+AA268</f>
        <v>4.5923600000000002</v>
      </c>
      <c r="AR120" s="140" t="s">
        <v>93</v>
      </c>
      <c r="AT120" s="141" t="s">
        <v>76</v>
      </c>
      <c r="AU120" s="141" t="s">
        <v>77</v>
      </c>
      <c r="AY120" s="140" t="s">
        <v>129</v>
      </c>
      <c r="BK120" s="142">
        <f>BK121+BK124+BK127+BK140+BK144+BK150+BK156+BK174+BK195+BK219+BK268</f>
        <v>0</v>
      </c>
    </row>
    <row r="121" spans="2:65" s="9" customFormat="1" ht="19.899999999999999" customHeight="1">
      <c r="B121" s="133"/>
      <c r="C121" s="134"/>
      <c r="D121" s="143" t="s">
        <v>103</v>
      </c>
      <c r="E121" s="143"/>
      <c r="F121" s="143"/>
      <c r="G121" s="143"/>
      <c r="H121" s="143"/>
      <c r="I121" s="143"/>
      <c r="J121" s="143"/>
      <c r="K121" s="143"/>
      <c r="L121" s="143"/>
      <c r="M121" s="143"/>
      <c r="N121" s="219">
        <f>BK121</f>
        <v>0</v>
      </c>
      <c r="O121" s="220"/>
      <c r="P121" s="220"/>
      <c r="Q121" s="220"/>
      <c r="R121" s="136"/>
      <c r="T121" s="137"/>
      <c r="U121" s="134"/>
      <c r="V121" s="134"/>
      <c r="W121" s="138">
        <f>SUM(W122:W123)</f>
        <v>0</v>
      </c>
      <c r="X121" s="134"/>
      <c r="Y121" s="138">
        <f>SUM(Y122:Y123)</f>
        <v>0</v>
      </c>
      <c r="Z121" s="134"/>
      <c r="AA121" s="139">
        <f>SUM(AA122:AA123)</f>
        <v>0</v>
      </c>
      <c r="AR121" s="140" t="s">
        <v>82</v>
      </c>
      <c r="AT121" s="141" t="s">
        <v>76</v>
      </c>
      <c r="AU121" s="141" t="s">
        <v>82</v>
      </c>
      <c r="AY121" s="140" t="s">
        <v>129</v>
      </c>
      <c r="BK121" s="142">
        <f>SUM(BK122:BK123)</f>
        <v>0</v>
      </c>
    </row>
    <row r="122" spans="2:65" s="1" customFormat="1" ht="25.5" customHeight="1">
      <c r="B122" s="31"/>
      <c r="C122" s="144" t="s">
        <v>82</v>
      </c>
      <c r="D122" s="144" t="s">
        <v>130</v>
      </c>
      <c r="E122" s="145" t="s">
        <v>131</v>
      </c>
      <c r="F122" s="198" t="s">
        <v>132</v>
      </c>
      <c r="G122" s="198"/>
      <c r="H122" s="198"/>
      <c r="I122" s="198"/>
      <c r="J122" s="146" t="s">
        <v>133</v>
      </c>
      <c r="K122" s="147">
        <v>1</v>
      </c>
      <c r="L122" s="199"/>
      <c r="M122" s="199"/>
      <c r="N122" s="199">
        <f>ROUND(L122*K122,2)</f>
        <v>0</v>
      </c>
      <c r="O122" s="199"/>
      <c r="P122" s="199"/>
      <c r="Q122" s="199"/>
      <c r="R122" s="33"/>
      <c r="T122" s="148" t="s">
        <v>20</v>
      </c>
      <c r="U122" s="40" t="s">
        <v>42</v>
      </c>
      <c r="V122" s="149">
        <v>0</v>
      </c>
      <c r="W122" s="149">
        <f>V122*K122</f>
        <v>0</v>
      </c>
      <c r="X122" s="149">
        <v>0</v>
      </c>
      <c r="Y122" s="149">
        <f>X122*K122</f>
        <v>0</v>
      </c>
      <c r="Z122" s="149">
        <v>0</v>
      </c>
      <c r="AA122" s="150">
        <f>Z122*K122</f>
        <v>0</v>
      </c>
      <c r="AR122" s="18" t="s">
        <v>134</v>
      </c>
      <c r="AT122" s="18" t="s">
        <v>130</v>
      </c>
      <c r="AU122" s="18" t="s">
        <v>93</v>
      </c>
      <c r="AY122" s="18" t="s">
        <v>129</v>
      </c>
      <c r="BE122" s="151">
        <f>IF(U122="základní",N122,0)</f>
        <v>0</v>
      </c>
      <c r="BF122" s="151">
        <f>IF(U122="snížená",N122,0)</f>
        <v>0</v>
      </c>
      <c r="BG122" s="151">
        <f>IF(U122="zákl. přenesená",N122,0)</f>
        <v>0</v>
      </c>
      <c r="BH122" s="151">
        <f>IF(U122="sníž. přenesená",N122,0)</f>
        <v>0</v>
      </c>
      <c r="BI122" s="151">
        <f>IF(U122="nulová",N122,0)</f>
        <v>0</v>
      </c>
      <c r="BJ122" s="18" t="s">
        <v>82</v>
      </c>
      <c r="BK122" s="151">
        <f>ROUND(L122*K122,2)</f>
        <v>0</v>
      </c>
      <c r="BL122" s="18" t="s">
        <v>134</v>
      </c>
      <c r="BM122" s="18" t="s">
        <v>135</v>
      </c>
    </row>
    <row r="123" spans="2:65" s="1" customFormat="1" ht="63.75" customHeight="1">
      <c r="B123" s="31"/>
      <c r="C123" s="144" t="s">
        <v>93</v>
      </c>
      <c r="D123" s="144" t="s">
        <v>130</v>
      </c>
      <c r="E123" s="145" t="s">
        <v>136</v>
      </c>
      <c r="F123" s="198" t="s">
        <v>137</v>
      </c>
      <c r="G123" s="198"/>
      <c r="H123" s="198"/>
      <c r="I123" s="198"/>
      <c r="J123" s="146" t="s">
        <v>133</v>
      </c>
      <c r="K123" s="147">
        <v>1</v>
      </c>
      <c r="L123" s="199"/>
      <c r="M123" s="199"/>
      <c r="N123" s="199">
        <f>ROUND(L123*K123,2)</f>
        <v>0</v>
      </c>
      <c r="O123" s="199"/>
      <c r="P123" s="199"/>
      <c r="Q123" s="199"/>
      <c r="R123" s="33"/>
      <c r="T123" s="148" t="s">
        <v>20</v>
      </c>
      <c r="U123" s="40" t="s">
        <v>42</v>
      </c>
      <c r="V123" s="149">
        <v>0</v>
      </c>
      <c r="W123" s="149">
        <f>V123*K123</f>
        <v>0</v>
      </c>
      <c r="X123" s="149">
        <v>0</v>
      </c>
      <c r="Y123" s="149">
        <f>X123*K123</f>
        <v>0</v>
      </c>
      <c r="Z123" s="149">
        <v>0</v>
      </c>
      <c r="AA123" s="150">
        <f>Z123*K123</f>
        <v>0</v>
      </c>
      <c r="AR123" s="18" t="s">
        <v>134</v>
      </c>
      <c r="AT123" s="18" t="s">
        <v>130</v>
      </c>
      <c r="AU123" s="18" t="s">
        <v>93</v>
      </c>
      <c r="AY123" s="18" t="s">
        <v>129</v>
      </c>
      <c r="BE123" s="151">
        <f>IF(U123="základní",N123,0)</f>
        <v>0</v>
      </c>
      <c r="BF123" s="151">
        <f>IF(U123="snížená",N123,0)</f>
        <v>0</v>
      </c>
      <c r="BG123" s="151">
        <f>IF(U123="zákl. přenesená",N123,0)</f>
        <v>0</v>
      </c>
      <c r="BH123" s="151">
        <f>IF(U123="sníž. přenesená",N123,0)</f>
        <v>0</v>
      </c>
      <c r="BI123" s="151">
        <f>IF(U123="nulová",N123,0)</f>
        <v>0</v>
      </c>
      <c r="BJ123" s="18" t="s">
        <v>82</v>
      </c>
      <c r="BK123" s="151">
        <f>ROUND(L123*K123,2)</f>
        <v>0</v>
      </c>
      <c r="BL123" s="18" t="s">
        <v>134</v>
      </c>
      <c r="BM123" s="18" t="s">
        <v>138</v>
      </c>
    </row>
    <row r="124" spans="2:65" s="9" customFormat="1" ht="29.85" customHeight="1">
      <c r="B124" s="133"/>
      <c r="C124" s="134"/>
      <c r="D124" s="143" t="s">
        <v>104</v>
      </c>
      <c r="E124" s="143"/>
      <c r="F124" s="143"/>
      <c r="G124" s="143"/>
      <c r="H124" s="143"/>
      <c r="I124" s="143"/>
      <c r="J124" s="143"/>
      <c r="K124" s="143"/>
      <c r="L124" s="143"/>
      <c r="M124" s="143"/>
      <c r="N124" s="200">
        <f>BK124</f>
        <v>0</v>
      </c>
      <c r="O124" s="201"/>
      <c r="P124" s="201"/>
      <c r="Q124" s="201"/>
      <c r="R124" s="136"/>
      <c r="T124" s="137"/>
      <c r="U124" s="134"/>
      <c r="V124" s="134"/>
      <c r="W124" s="138">
        <f>SUM(W125:W126)</f>
        <v>20</v>
      </c>
      <c r="X124" s="134"/>
      <c r="Y124" s="138">
        <f>SUM(Y125:Y126)</f>
        <v>0.52</v>
      </c>
      <c r="Z124" s="134"/>
      <c r="AA124" s="139">
        <f>SUM(AA125:AA126)</f>
        <v>0</v>
      </c>
      <c r="AR124" s="140" t="s">
        <v>82</v>
      </c>
      <c r="AT124" s="141" t="s">
        <v>76</v>
      </c>
      <c r="AU124" s="141" t="s">
        <v>82</v>
      </c>
      <c r="AY124" s="140" t="s">
        <v>129</v>
      </c>
      <c r="BK124" s="142">
        <f>SUM(BK125:BK126)</f>
        <v>0</v>
      </c>
    </row>
    <row r="125" spans="2:65" s="1" customFormat="1" ht="25.5" customHeight="1">
      <c r="B125" s="31"/>
      <c r="C125" s="144" t="s">
        <v>139</v>
      </c>
      <c r="D125" s="144" t="s">
        <v>130</v>
      </c>
      <c r="E125" s="145" t="s">
        <v>140</v>
      </c>
      <c r="F125" s="198" t="s">
        <v>141</v>
      </c>
      <c r="G125" s="198"/>
      <c r="H125" s="198"/>
      <c r="I125" s="198"/>
      <c r="J125" s="146" t="s">
        <v>142</v>
      </c>
      <c r="K125" s="147">
        <v>100</v>
      </c>
      <c r="L125" s="199"/>
      <c r="M125" s="199"/>
      <c r="N125" s="199">
        <f>ROUND(L125*K125,2)</f>
        <v>0</v>
      </c>
      <c r="O125" s="199"/>
      <c r="P125" s="199"/>
      <c r="Q125" s="199"/>
      <c r="R125" s="33"/>
      <c r="T125" s="148" t="s">
        <v>20</v>
      </c>
      <c r="U125" s="40" t="s">
        <v>42</v>
      </c>
      <c r="V125" s="149">
        <v>0.2</v>
      </c>
      <c r="W125" s="149">
        <f>V125*K125</f>
        <v>20</v>
      </c>
      <c r="X125" s="149">
        <v>5.1999999999999998E-3</v>
      </c>
      <c r="Y125" s="149">
        <f>X125*K125</f>
        <v>0.52</v>
      </c>
      <c r="Z125" s="149">
        <v>0</v>
      </c>
      <c r="AA125" s="150">
        <f>Z125*K125</f>
        <v>0</v>
      </c>
      <c r="AR125" s="18" t="s">
        <v>134</v>
      </c>
      <c r="AT125" s="18" t="s">
        <v>130</v>
      </c>
      <c r="AU125" s="18" t="s">
        <v>93</v>
      </c>
      <c r="AY125" s="18" t="s">
        <v>129</v>
      </c>
      <c r="BE125" s="151">
        <f>IF(U125="základní",N125,0)</f>
        <v>0</v>
      </c>
      <c r="BF125" s="151">
        <f>IF(U125="snížená",N125,0)</f>
        <v>0</v>
      </c>
      <c r="BG125" s="151">
        <f>IF(U125="zákl. přenesená",N125,0)</f>
        <v>0</v>
      </c>
      <c r="BH125" s="151">
        <f>IF(U125="sníž. přenesená",N125,0)</f>
        <v>0</v>
      </c>
      <c r="BI125" s="151">
        <f>IF(U125="nulová",N125,0)</f>
        <v>0</v>
      </c>
      <c r="BJ125" s="18" t="s">
        <v>82</v>
      </c>
      <c r="BK125" s="151">
        <f>ROUND(L125*K125,2)</f>
        <v>0</v>
      </c>
      <c r="BL125" s="18" t="s">
        <v>134</v>
      </c>
      <c r="BM125" s="18" t="s">
        <v>143</v>
      </c>
    </row>
    <row r="126" spans="2:65" s="1" customFormat="1" ht="25.5" customHeight="1">
      <c r="B126" s="31"/>
      <c r="C126" s="152" t="s">
        <v>134</v>
      </c>
      <c r="D126" s="152" t="s">
        <v>144</v>
      </c>
      <c r="E126" s="153" t="s">
        <v>145</v>
      </c>
      <c r="F126" s="224" t="s">
        <v>146</v>
      </c>
      <c r="G126" s="224"/>
      <c r="H126" s="224"/>
      <c r="I126" s="224"/>
      <c r="J126" s="154" t="s">
        <v>133</v>
      </c>
      <c r="K126" s="155">
        <v>1</v>
      </c>
      <c r="L126" s="223"/>
      <c r="M126" s="223"/>
      <c r="N126" s="223">
        <f>ROUND(L126*K126,2)</f>
        <v>0</v>
      </c>
      <c r="O126" s="199"/>
      <c r="P126" s="199"/>
      <c r="Q126" s="199"/>
      <c r="R126" s="33"/>
      <c r="T126" s="148" t="s">
        <v>20</v>
      </c>
      <c r="U126" s="40" t="s">
        <v>42</v>
      </c>
      <c r="V126" s="149">
        <v>0</v>
      </c>
      <c r="W126" s="149">
        <f>V126*K126</f>
        <v>0</v>
      </c>
      <c r="X126" s="149">
        <v>0</v>
      </c>
      <c r="Y126" s="149">
        <f>X126*K126</f>
        <v>0</v>
      </c>
      <c r="Z126" s="149">
        <v>0</v>
      </c>
      <c r="AA126" s="150">
        <f>Z126*K126</f>
        <v>0</v>
      </c>
      <c r="AR126" s="18" t="s">
        <v>147</v>
      </c>
      <c r="AT126" s="18" t="s">
        <v>144</v>
      </c>
      <c r="AU126" s="18" t="s">
        <v>93</v>
      </c>
      <c r="AY126" s="18" t="s">
        <v>129</v>
      </c>
      <c r="BE126" s="151">
        <f>IF(U126="základní",N126,0)</f>
        <v>0</v>
      </c>
      <c r="BF126" s="151">
        <f>IF(U126="snížená",N126,0)</f>
        <v>0</v>
      </c>
      <c r="BG126" s="151">
        <f>IF(U126="zákl. přenesená",N126,0)</f>
        <v>0</v>
      </c>
      <c r="BH126" s="151">
        <f>IF(U126="sníž. přenesená",N126,0)</f>
        <v>0</v>
      </c>
      <c r="BI126" s="151">
        <f>IF(U126="nulová",N126,0)</f>
        <v>0</v>
      </c>
      <c r="BJ126" s="18" t="s">
        <v>82</v>
      </c>
      <c r="BK126" s="151">
        <f>ROUND(L126*K126,2)</f>
        <v>0</v>
      </c>
      <c r="BL126" s="18" t="s">
        <v>134</v>
      </c>
      <c r="BM126" s="18" t="s">
        <v>148</v>
      </c>
    </row>
    <row r="127" spans="2:65" s="9" customFormat="1" ht="29.85" customHeight="1">
      <c r="B127" s="133"/>
      <c r="C127" s="134"/>
      <c r="D127" s="143" t="s">
        <v>105</v>
      </c>
      <c r="E127" s="143"/>
      <c r="F127" s="143"/>
      <c r="G127" s="143"/>
      <c r="H127" s="143"/>
      <c r="I127" s="143"/>
      <c r="J127" s="143"/>
      <c r="K127" s="143"/>
      <c r="L127" s="143"/>
      <c r="M127" s="143"/>
      <c r="N127" s="200">
        <f>BK127</f>
        <v>0</v>
      </c>
      <c r="O127" s="201"/>
      <c r="P127" s="201"/>
      <c r="Q127" s="201"/>
      <c r="R127" s="136"/>
      <c r="T127" s="137"/>
      <c r="U127" s="134"/>
      <c r="V127" s="134"/>
      <c r="W127" s="138">
        <f>SUM(W128:W139)</f>
        <v>22.36</v>
      </c>
      <c r="X127" s="134"/>
      <c r="Y127" s="138">
        <f>SUM(Y128:Y139)</f>
        <v>9.959999999999998E-2</v>
      </c>
      <c r="Z127" s="134"/>
      <c r="AA127" s="139">
        <f>SUM(AA128:AA139)</f>
        <v>0.44556000000000001</v>
      </c>
      <c r="AR127" s="140" t="s">
        <v>93</v>
      </c>
      <c r="AT127" s="141" t="s">
        <v>76</v>
      </c>
      <c r="AU127" s="141" t="s">
        <v>82</v>
      </c>
      <c r="AY127" s="140" t="s">
        <v>129</v>
      </c>
      <c r="BK127" s="142">
        <f>SUM(BK128:BK139)</f>
        <v>0</v>
      </c>
    </row>
    <row r="128" spans="2:65" s="1" customFormat="1" ht="38.25" customHeight="1">
      <c r="B128" s="31"/>
      <c r="C128" s="144" t="s">
        <v>149</v>
      </c>
      <c r="D128" s="144" t="s">
        <v>130</v>
      </c>
      <c r="E128" s="145" t="s">
        <v>150</v>
      </c>
      <c r="F128" s="198" t="s">
        <v>151</v>
      </c>
      <c r="G128" s="198"/>
      <c r="H128" s="198"/>
      <c r="I128" s="198"/>
      <c r="J128" s="146" t="s">
        <v>152</v>
      </c>
      <c r="K128" s="147">
        <v>80</v>
      </c>
      <c r="L128" s="199"/>
      <c r="M128" s="199"/>
      <c r="N128" s="199">
        <f t="shared" ref="N128:N139" si="0">ROUND(L128*K128,2)</f>
        <v>0</v>
      </c>
      <c r="O128" s="199"/>
      <c r="P128" s="199"/>
      <c r="Q128" s="199"/>
      <c r="R128" s="33"/>
      <c r="T128" s="148" t="s">
        <v>20</v>
      </c>
      <c r="U128" s="40" t="s">
        <v>42</v>
      </c>
      <c r="V128" s="149">
        <v>7.0000000000000007E-2</v>
      </c>
      <c r="W128" s="149">
        <f t="shared" ref="W128:W139" si="1">V128*K128</f>
        <v>5.6000000000000005</v>
      </c>
      <c r="X128" s="149">
        <v>0</v>
      </c>
      <c r="Y128" s="149">
        <f t="shared" ref="Y128:Y139" si="2">X128*K128</f>
        <v>0</v>
      </c>
      <c r="Z128" s="149">
        <v>5.3E-3</v>
      </c>
      <c r="AA128" s="150">
        <f t="shared" ref="AA128:AA139" si="3">Z128*K128</f>
        <v>0.42399999999999999</v>
      </c>
      <c r="AR128" s="18" t="s">
        <v>153</v>
      </c>
      <c r="AT128" s="18" t="s">
        <v>130</v>
      </c>
      <c r="AU128" s="18" t="s">
        <v>93</v>
      </c>
      <c r="AY128" s="18" t="s">
        <v>129</v>
      </c>
      <c r="BE128" s="151">
        <f t="shared" ref="BE128:BE139" si="4">IF(U128="základní",N128,0)</f>
        <v>0</v>
      </c>
      <c r="BF128" s="151">
        <f t="shared" ref="BF128:BF139" si="5">IF(U128="snížená",N128,0)</f>
        <v>0</v>
      </c>
      <c r="BG128" s="151">
        <f t="shared" ref="BG128:BG139" si="6">IF(U128="zákl. přenesená",N128,0)</f>
        <v>0</v>
      </c>
      <c r="BH128" s="151">
        <f t="shared" ref="BH128:BH139" si="7">IF(U128="sníž. přenesená",N128,0)</f>
        <v>0</v>
      </c>
      <c r="BI128" s="151">
        <f t="shared" ref="BI128:BI139" si="8">IF(U128="nulová",N128,0)</f>
        <v>0</v>
      </c>
      <c r="BJ128" s="18" t="s">
        <v>82</v>
      </c>
      <c r="BK128" s="151">
        <f t="shared" ref="BK128:BK139" si="9">ROUND(L128*K128,2)</f>
        <v>0</v>
      </c>
      <c r="BL128" s="18" t="s">
        <v>153</v>
      </c>
      <c r="BM128" s="18" t="s">
        <v>154</v>
      </c>
    </row>
    <row r="129" spans="2:65" s="1" customFormat="1" ht="25.5" customHeight="1">
      <c r="B129" s="31"/>
      <c r="C129" s="144" t="s">
        <v>155</v>
      </c>
      <c r="D129" s="144" t="s">
        <v>130</v>
      </c>
      <c r="E129" s="145" t="s">
        <v>156</v>
      </c>
      <c r="F129" s="198" t="s">
        <v>157</v>
      </c>
      <c r="G129" s="198"/>
      <c r="H129" s="198"/>
      <c r="I129" s="198"/>
      <c r="J129" s="146" t="s">
        <v>152</v>
      </c>
      <c r="K129" s="147">
        <v>4</v>
      </c>
      <c r="L129" s="199"/>
      <c r="M129" s="199"/>
      <c r="N129" s="199">
        <f t="shared" si="0"/>
        <v>0</v>
      </c>
      <c r="O129" s="199"/>
      <c r="P129" s="199"/>
      <c r="Q129" s="199"/>
      <c r="R129" s="33"/>
      <c r="T129" s="148" t="s">
        <v>20</v>
      </c>
      <c r="U129" s="40" t="s">
        <v>42</v>
      </c>
      <c r="V129" s="149">
        <v>0.13800000000000001</v>
      </c>
      <c r="W129" s="149">
        <f t="shared" si="1"/>
        <v>0.55200000000000005</v>
      </c>
      <c r="X129" s="149">
        <v>0</v>
      </c>
      <c r="Y129" s="149">
        <f t="shared" si="2"/>
        <v>0</v>
      </c>
      <c r="Z129" s="149">
        <v>5.3899999999999998E-3</v>
      </c>
      <c r="AA129" s="150">
        <f t="shared" si="3"/>
        <v>2.1559999999999999E-2</v>
      </c>
      <c r="AR129" s="18" t="s">
        <v>153</v>
      </c>
      <c r="AT129" s="18" t="s">
        <v>130</v>
      </c>
      <c r="AU129" s="18" t="s">
        <v>93</v>
      </c>
      <c r="AY129" s="18" t="s">
        <v>129</v>
      </c>
      <c r="BE129" s="151">
        <f t="shared" si="4"/>
        <v>0</v>
      </c>
      <c r="BF129" s="151">
        <f t="shared" si="5"/>
        <v>0</v>
      </c>
      <c r="BG129" s="151">
        <f t="shared" si="6"/>
        <v>0</v>
      </c>
      <c r="BH129" s="151">
        <f t="shared" si="7"/>
        <v>0</v>
      </c>
      <c r="BI129" s="151">
        <f t="shared" si="8"/>
        <v>0</v>
      </c>
      <c r="BJ129" s="18" t="s">
        <v>82</v>
      </c>
      <c r="BK129" s="151">
        <f t="shared" si="9"/>
        <v>0</v>
      </c>
      <c r="BL129" s="18" t="s">
        <v>153</v>
      </c>
      <c r="BM129" s="18" t="s">
        <v>158</v>
      </c>
    </row>
    <row r="130" spans="2:65" s="1" customFormat="1" ht="38.25" customHeight="1">
      <c r="B130" s="31"/>
      <c r="C130" s="144" t="s">
        <v>159</v>
      </c>
      <c r="D130" s="144" t="s">
        <v>130</v>
      </c>
      <c r="E130" s="145" t="s">
        <v>160</v>
      </c>
      <c r="F130" s="198" t="s">
        <v>161</v>
      </c>
      <c r="G130" s="198"/>
      <c r="H130" s="198"/>
      <c r="I130" s="198"/>
      <c r="J130" s="146" t="s">
        <v>152</v>
      </c>
      <c r="K130" s="147">
        <v>131</v>
      </c>
      <c r="L130" s="199"/>
      <c r="M130" s="199"/>
      <c r="N130" s="199">
        <f t="shared" si="0"/>
        <v>0</v>
      </c>
      <c r="O130" s="199"/>
      <c r="P130" s="199"/>
      <c r="Q130" s="199"/>
      <c r="R130" s="33"/>
      <c r="T130" s="148" t="s">
        <v>20</v>
      </c>
      <c r="U130" s="40" t="s">
        <v>42</v>
      </c>
      <c r="V130" s="149">
        <v>0.11</v>
      </c>
      <c r="W130" s="149">
        <f t="shared" si="1"/>
        <v>14.41</v>
      </c>
      <c r="X130" s="149">
        <v>9.0000000000000006E-5</v>
      </c>
      <c r="Y130" s="149">
        <f t="shared" si="2"/>
        <v>1.179E-2</v>
      </c>
      <c r="Z130" s="149">
        <v>0</v>
      </c>
      <c r="AA130" s="150">
        <f t="shared" si="3"/>
        <v>0</v>
      </c>
      <c r="AR130" s="18" t="s">
        <v>153</v>
      </c>
      <c r="AT130" s="18" t="s">
        <v>130</v>
      </c>
      <c r="AU130" s="18" t="s">
        <v>93</v>
      </c>
      <c r="AY130" s="18" t="s">
        <v>129</v>
      </c>
      <c r="BE130" s="151">
        <f t="shared" si="4"/>
        <v>0</v>
      </c>
      <c r="BF130" s="151">
        <f t="shared" si="5"/>
        <v>0</v>
      </c>
      <c r="BG130" s="151">
        <f t="shared" si="6"/>
        <v>0</v>
      </c>
      <c r="BH130" s="151">
        <f t="shared" si="7"/>
        <v>0</v>
      </c>
      <c r="BI130" s="151">
        <f t="shared" si="8"/>
        <v>0</v>
      </c>
      <c r="BJ130" s="18" t="s">
        <v>82</v>
      </c>
      <c r="BK130" s="151">
        <f t="shared" si="9"/>
        <v>0</v>
      </c>
      <c r="BL130" s="18" t="s">
        <v>153</v>
      </c>
      <c r="BM130" s="18" t="s">
        <v>162</v>
      </c>
    </row>
    <row r="131" spans="2:65" s="1" customFormat="1" ht="25.5" customHeight="1">
      <c r="B131" s="31"/>
      <c r="C131" s="152" t="s">
        <v>147</v>
      </c>
      <c r="D131" s="152" t="s">
        <v>144</v>
      </c>
      <c r="E131" s="153" t="s">
        <v>163</v>
      </c>
      <c r="F131" s="224" t="s">
        <v>164</v>
      </c>
      <c r="G131" s="224"/>
      <c r="H131" s="224"/>
      <c r="I131" s="224"/>
      <c r="J131" s="154" t="s">
        <v>152</v>
      </c>
      <c r="K131" s="155">
        <v>8</v>
      </c>
      <c r="L131" s="223"/>
      <c r="M131" s="223"/>
      <c r="N131" s="223">
        <f t="shared" si="0"/>
        <v>0</v>
      </c>
      <c r="O131" s="199"/>
      <c r="P131" s="199"/>
      <c r="Q131" s="199"/>
      <c r="R131" s="33"/>
      <c r="T131" s="148" t="s">
        <v>20</v>
      </c>
      <c r="U131" s="40" t="s">
        <v>42</v>
      </c>
      <c r="V131" s="149">
        <v>0</v>
      </c>
      <c r="W131" s="149">
        <f t="shared" si="1"/>
        <v>0</v>
      </c>
      <c r="X131" s="149">
        <v>2.7E-4</v>
      </c>
      <c r="Y131" s="149">
        <f t="shared" si="2"/>
        <v>2.16E-3</v>
      </c>
      <c r="Z131" s="149">
        <v>0</v>
      </c>
      <c r="AA131" s="150">
        <f t="shared" si="3"/>
        <v>0</v>
      </c>
      <c r="AR131" s="18" t="s">
        <v>165</v>
      </c>
      <c r="AT131" s="18" t="s">
        <v>144</v>
      </c>
      <c r="AU131" s="18" t="s">
        <v>93</v>
      </c>
      <c r="AY131" s="18" t="s">
        <v>129</v>
      </c>
      <c r="BE131" s="151">
        <f t="shared" si="4"/>
        <v>0</v>
      </c>
      <c r="BF131" s="151">
        <f t="shared" si="5"/>
        <v>0</v>
      </c>
      <c r="BG131" s="151">
        <f t="shared" si="6"/>
        <v>0</v>
      </c>
      <c r="BH131" s="151">
        <f t="shared" si="7"/>
        <v>0</v>
      </c>
      <c r="BI131" s="151">
        <f t="shared" si="8"/>
        <v>0</v>
      </c>
      <c r="BJ131" s="18" t="s">
        <v>82</v>
      </c>
      <c r="BK131" s="151">
        <f t="shared" si="9"/>
        <v>0</v>
      </c>
      <c r="BL131" s="18" t="s">
        <v>153</v>
      </c>
      <c r="BM131" s="18" t="s">
        <v>166</v>
      </c>
    </row>
    <row r="132" spans="2:65" s="1" customFormat="1" ht="25.5" customHeight="1">
      <c r="B132" s="31"/>
      <c r="C132" s="152" t="s">
        <v>167</v>
      </c>
      <c r="D132" s="152" t="s">
        <v>144</v>
      </c>
      <c r="E132" s="153" t="s">
        <v>168</v>
      </c>
      <c r="F132" s="224" t="s">
        <v>169</v>
      </c>
      <c r="G132" s="224"/>
      <c r="H132" s="224"/>
      <c r="I132" s="224"/>
      <c r="J132" s="154" t="s">
        <v>152</v>
      </c>
      <c r="K132" s="155">
        <v>3</v>
      </c>
      <c r="L132" s="223"/>
      <c r="M132" s="223"/>
      <c r="N132" s="223">
        <f t="shared" si="0"/>
        <v>0</v>
      </c>
      <c r="O132" s="199"/>
      <c r="P132" s="199"/>
      <c r="Q132" s="199"/>
      <c r="R132" s="33"/>
      <c r="T132" s="148" t="s">
        <v>20</v>
      </c>
      <c r="U132" s="40" t="s">
        <v>42</v>
      </c>
      <c r="V132" s="149">
        <v>0</v>
      </c>
      <c r="W132" s="149">
        <f t="shared" si="1"/>
        <v>0</v>
      </c>
      <c r="X132" s="149">
        <v>2.9E-4</v>
      </c>
      <c r="Y132" s="149">
        <f t="shared" si="2"/>
        <v>8.7000000000000001E-4</v>
      </c>
      <c r="Z132" s="149">
        <v>0</v>
      </c>
      <c r="AA132" s="150">
        <f t="shared" si="3"/>
        <v>0</v>
      </c>
      <c r="AR132" s="18" t="s">
        <v>165</v>
      </c>
      <c r="AT132" s="18" t="s">
        <v>144</v>
      </c>
      <c r="AU132" s="18" t="s">
        <v>93</v>
      </c>
      <c r="AY132" s="18" t="s">
        <v>129</v>
      </c>
      <c r="BE132" s="151">
        <f t="shared" si="4"/>
        <v>0</v>
      </c>
      <c r="BF132" s="151">
        <f t="shared" si="5"/>
        <v>0</v>
      </c>
      <c r="BG132" s="151">
        <f t="shared" si="6"/>
        <v>0</v>
      </c>
      <c r="BH132" s="151">
        <f t="shared" si="7"/>
        <v>0</v>
      </c>
      <c r="BI132" s="151">
        <f t="shared" si="8"/>
        <v>0</v>
      </c>
      <c r="BJ132" s="18" t="s">
        <v>82</v>
      </c>
      <c r="BK132" s="151">
        <f t="shared" si="9"/>
        <v>0</v>
      </c>
      <c r="BL132" s="18" t="s">
        <v>153</v>
      </c>
      <c r="BM132" s="18" t="s">
        <v>170</v>
      </c>
    </row>
    <row r="133" spans="2:65" s="1" customFormat="1" ht="25.5" customHeight="1">
      <c r="B133" s="31"/>
      <c r="C133" s="152" t="s">
        <v>171</v>
      </c>
      <c r="D133" s="152" t="s">
        <v>144</v>
      </c>
      <c r="E133" s="153" t="s">
        <v>172</v>
      </c>
      <c r="F133" s="224" t="s">
        <v>173</v>
      </c>
      <c r="G133" s="224"/>
      <c r="H133" s="224"/>
      <c r="I133" s="224"/>
      <c r="J133" s="154" t="s">
        <v>152</v>
      </c>
      <c r="K133" s="155">
        <v>58</v>
      </c>
      <c r="L133" s="223"/>
      <c r="M133" s="223"/>
      <c r="N133" s="223">
        <f t="shared" si="0"/>
        <v>0</v>
      </c>
      <c r="O133" s="199"/>
      <c r="P133" s="199"/>
      <c r="Q133" s="199"/>
      <c r="R133" s="33"/>
      <c r="T133" s="148" t="s">
        <v>20</v>
      </c>
      <c r="U133" s="40" t="s">
        <v>42</v>
      </c>
      <c r="V133" s="149">
        <v>0</v>
      </c>
      <c r="W133" s="149">
        <f t="shared" si="1"/>
        <v>0</v>
      </c>
      <c r="X133" s="149">
        <v>3.2000000000000003E-4</v>
      </c>
      <c r="Y133" s="149">
        <f t="shared" si="2"/>
        <v>1.856E-2</v>
      </c>
      <c r="Z133" s="149">
        <v>0</v>
      </c>
      <c r="AA133" s="150">
        <f t="shared" si="3"/>
        <v>0</v>
      </c>
      <c r="AR133" s="18" t="s">
        <v>165</v>
      </c>
      <c r="AT133" s="18" t="s">
        <v>144</v>
      </c>
      <c r="AU133" s="18" t="s">
        <v>93</v>
      </c>
      <c r="AY133" s="18" t="s">
        <v>129</v>
      </c>
      <c r="BE133" s="151">
        <f t="shared" si="4"/>
        <v>0</v>
      </c>
      <c r="BF133" s="151">
        <f t="shared" si="5"/>
        <v>0</v>
      </c>
      <c r="BG133" s="151">
        <f t="shared" si="6"/>
        <v>0</v>
      </c>
      <c r="BH133" s="151">
        <f t="shared" si="7"/>
        <v>0</v>
      </c>
      <c r="BI133" s="151">
        <f t="shared" si="8"/>
        <v>0</v>
      </c>
      <c r="BJ133" s="18" t="s">
        <v>82</v>
      </c>
      <c r="BK133" s="151">
        <f t="shared" si="9"/>
        <v>0</v>
      </c>
      <c r="BL133" s="18" t="s">
        <v>153</v>
      </c>
      <c r="BM133" s="18" t="s">
        <v>174</v>
      </c>
    </row>
    <row r="134" spans="2:65" s="1" customFormat="1" ht="25.5" customHeight="1">
      <c r="B134" s="31"/>
      <c r="C134" s="152" t="s">
        <v>175</v>
      </c>
      <c r="D134" s="152" t="s">
        <v>144</v>
      </c>
      <c r="E134" s="153" t="s">
        <v>176</v>
      </c>
      <c r="F134" s="224" t="s">
        <v>177</v>
      </c>
      <c r="G134" s="224"/>
      <c r="H134" s="224"/>
      <c r="I134" s="224"/>
      <c r="J134" s="154" t="s">
        <v>152</v>
      </c>
      <c r="K134" s="155">
        <v>10</v>
      </c>
      <c r="L134" s="223"/>
      <c r="M134" s="223"/>
      <c r="N134" s="223">
        <f t="shared" si="0"/>
        <v>0</v>
      </c>
      <c r="O134" s="199"/>
      <c r="P134" s="199"/>
      <c r="Q134" s="199"/>
      <c r="R134" s="33"/>
      <c r="T134" s="148" t="s">
        <v>20</v>
      </c>
      <c r="U134" s="40" t="s">
        <v>42</v>
      </c>
      <c r="V134" s="149">
        <v>0</v>
      </c>
      <c r="W134" s="149">
        <f t="shared" si="1"/>
        <v>0</v>
      </c>
      <c r="X134" s="149">
        <v>7.2000000000000005E-4</v>
      </c>
      <c r="Y134" s="149">
        <f t="shared" si="2"/>
        <v>7.2000000000000007E-3</v>
      </c>
      <c r="Z134" s="149">
        <v>0</v>
      </c>
      <c r="AA134" s="150">
        <f t="shared" si="3"/>
        <v>0</v>
      </c>
      <c r="AR134" s="18" t="s">
        <v>165</v>
      </c>
      <c r="AT134" s="18" t="s">
        <v>144</v>
      </c>
      <c r="AU134" s="18" t="s">
        <v>93</v>
      </c>
      <c r="AY134" s="18" t="s">
        <v>129</v>
      </c>
      <c r="BE134" s="151">
        <f t="shared" si="4"/>
        <v>0</v>
      </c>
      <c r="BF134" s="151">
        <f t="shared" si="5"/>
        <v>0</v>
      </c>
      <c r="BG134" s="151">
        <f t="shared" si="6"/>
        <v>0</v>
      </c>
      <c r="BH134" s="151">
        <f t="shared" si="7"/>
        <v>0</v>
      </c>
      <c r="BI134" s="151">
        <f t="shared" si="8"/>
        <v>0</v>
      </c>
      <c r="BJ134" s="18" t="s">
        <v>82</v>
      </c>
      <c r="BK134" s="151">
        <f t="shared" si="9"/>
        <v>0</v>
      </c>
      <c r="BL134" s="18" t="s">
        <v>153</v>
      </c>
      <c r="BM134" s="18" t="s">
        <v>178</v>
      </c>
    </row>
    <row r="135" spans="2:65" s="1" customFormat="1" ht="25.5" customHeight="1">
      <c r="B135" s="31"/>
      <c r="C135" s="152" t="s">
        <v>179</v>
      </c>
      <c r="D135" s="152" t="s">
        <v>144</v>
      </c>
      <c r="E135" s="153" t="s">
        <v>180</v>
      </c>
      <c r="F135" s="224" t="s">
        <v>181</v>
      </c>
      <c r="G135" s="224"/>
      <c r="H135" s="224"/>
      <c r="I135" s="224"/>
      <c r="J135" s="154" t="s">
        <v>152</v>
      </c>
      <c r="K135" s="155">
        <v>34</v>
      </c>
      <c r="L135" s="223"/>
      <c r="M135" s="223"/>
      <c r="N135" s="223">
        <f t="shared" si="0"/>
        <v>0</v>
      </c>
      <c r="O135" s="199"/>
      <c r="P135" s="199"/>
      <c r="Q135" s="199"/>
      <c r="R135" s="33"/>
      <c r="T135" s="148" t="s">
        <v>20</v>
      </c>
      <c r="U135" s="40" t="s">
        <v>42</v>
      </c>
      <c r="V135" s="149">
        <v>0</v>
      </c>
      <c r="W135" s="149">
        <f t="shared" si="1"/>
        <v>0</v>
      </c>
      <c r="X135" s="149">
        <v>7.7999999999999999E-4</v>
      </c>
      <c r="Y135" s="149">
        <f t="shared" si="2"/>
        <v>2.6519999999999998E-2</v>
      </c>
      <c r="Z135" s="149">
        <v>0</v>
      </c>
      <c r="AA135" s="150">
        <f t="shared" si="3"/>
        <v>0</v>
      </c>
      <c r="AR135" s="18" t="s">
        <v>165</v>
      </c>
      <c r="AT135" s="18" t="s">
        <v>144</v>
      </c>
      <c r="AU135" s="18" t="s">
        <v>93</v>
      </c>
      <c r="AY135" s="18" t="s">
        <v>129</v>
      </c>
      <c r="BE135" s="151">
        <f t="shared" si="4"/>
        <v>0</v>
      </c>
      <c r="BF135" s="151">
        <f t="shared" si="5"/>
        <v>0</v>
      </c>
      <c r="BG135" s="151">
        <f t="shared" si="6"/>
        <v>0</v>
      </c>
      <c r="BH135" s="151">
        <f t="shared" si="7"/>
        <v>0</v>
      </c>
      <c r="BI135" s="151">
        <f t="shared" si="8"/>
        <v>0</v>
      </c>
      <c r="BJ135" s="18" t="s">
        <v>82</v>
      </c>
      <c r="BK135" s="151">
        <f t="shared" si="9"/>
        <v>0</v>
      </c>
      <c r="BL135" s="18" t="s">
        <v>153</v>
      </c>
      <c r="BM135" s="18" t="s">
        <v>182</v>
      </c>
    </row>
    <row r="136" spans="2:65" s="1" customFormat="1" ht="25.5" customHeight="1">
      <c r="B136" s="31"/>
      <c r="C136" s="152" t="s">
        <v>183</v>
      </c>
      <c r="D136" s="152" t="s">
        <v>144</v>
      </c>
      <c r="E136" s="153" t="s">
        <v>184</v>
      </c>
      <c r="F136" s="224" t="s">
        <v>185</v>
      </c>
      <c r="G136" s="224"/>
      <c r="H136" s="224"/>
      <c r="I136" s="224"/>
      <c r="J136" s="154" t="s">
        <v>152</v>
      </c>
      <c r="K136" s="155">
        <v>18</v>
      </c>
      <c r="L136" s="223"/>
      <c r="M136" s="223"/>
      <c r="N136" s="223">
        <f t="shared" si="0"/>
        <v>0</v>
      </c>
      <c r="O136" s="199"/>
      <c r="P136" s="199"/>
      <c r="Q136" s="199"/>
      <c r="R136" s="33"/>
      <c r="T136" s="148" t="s">
        <v>20</v>
      </c>
      <c r="U136" s="40" t="s">
        <v>42</v>
      </c>
      <c r="V136" s="149">
        <v>0</v>
      </c>
      <c r="W136" s="149">
        <f t="shared" si="1"/>
        <v>0</v>
      </c>
      <c r="X136" s="149">
        <v>8.8000000000000003E-4</v>
      </c>
      <c r="Y136" s="149">
        <f t="shared" si="2"/>
        <v>1.584E-2</v>
      </c>
      <c r="Z136" s="149">
        <v>0</v>
      </c>
      <c r="AA136" s="150">
        <f t="shared" si="3"/>
        <v>0</v>
      </c>
      <c r="AR136" s="18" t="s">
        <v>165</v>
      </c>
      <c r="AT136" s="18" t="s">
        <v>144</v>
      </c>
      <c r="AU136" s="18" t="s">
        <v>93</v>
      </c>
      <c r="AY136" s="18" t="s">
        <v>129</v>
      </c>
      <c r="BE136" s="151">
        <f t="shared" si="4"/>
        <v>0</v>
      </c>
      <c r="BF136" s="151">
        <f t="shared" si="5"/>
        <v>0</v>
      </c>
      <c r="BG136" s="151">
        <f t="shared" si="6"/>
        <v>0</v>
      </c>
      <c r="BH136" s="151">
        <f t="shared" si="7"/>
        <v>0</v>
      </c>
      <c r="BI136" s="151">
        <f t="shared" si="8"/>
        <v>0</v>
      </c>
      <c r="BJ136" s="18" t="s">
        <v>82</v>
      </c>
      <c r="BK136" s="151">
        <f t="shared" si="9"/>
        <v>0</v>
      </c>
      <c r="BL136" s="18" t="s">
        <v>153</v>
      </c>
      <c r="BM136" s="18" t="s">
        <v>186</v>
      </c>
    </row>
    <row r="137" spans="2:65" s="1" customFormat="1" ht="38.25" customHeight="1">
      <c r="B137" s="31"/>
      <c r="C137" s="144" t="s">
        <v>187</v>
      </c>
      <c r="D137" s="144" t="s">
        <v>130</v>
      </c>
      <c r="E137" s="145" t="s">
        <v>188</v>
      </c>
      <c r="F137" s="198" t="s">
        <v>189</v>
      </c>
      <c r="G137" s="198"/>
      <c r="H137" s="198"/>
      <c r="I137" s="198"/>
      <c r="J137" s="146" t="s">
        <v>152</v>
      </c>
      <c r="K137" s="147">
        <v>14</v>
      </c>
      <c r="L137" s="199"/>
      <c r="M137" s="199"/>
      <c r="N137" s="199">
        <f t="shared" si="0"/>
        <v>0</v>
      </c>
      <c r="O137" s="199"/>
      <c r="P137" s="199"/>
      <c r="Q137" s="199"/>
      <c r="R137" s="33"/>
      <c r="T137" s="148" t="s">
        <v>20</v>
      </c>
      <c r="U137" s="40" t="s">
        <v>42</v>
      </c>
      <c r="V137" s="149">
        <v>0.11600000000000001</v>
      </c>
      <c r="W137" s="149">
        <f t="shared" si="1"/>
        <v>1.6240000000000001</v>
      </c>
      <c r="X137" s="149">
        <v>1.7000000000000001E-4</v>
      </c>
      <c r="Y137" s="149">
        <f t="shared" si="2"/>
        <v>2.3800000000000002E-3</v>
      </c>
      <c r="Z137" s="149">
        <v>0</v>
      </c>
      <c r="AA137" s="150">
        <f t="shared" si="3"/>
        <v>0</v>
      </c>
      <c r="AR137" s="18" t="s">
        <v>153</v>
      </c>
      <c r="AT137" s="18" t="s">
        <v>130</v>
      </c>
      <c r="AU137" s="18" t="s">
        <v>93</v>
      </c>
      <c r="AY137" s="18" t="s">
        <v>129</v>
      </c>
      <c r="BE137" s="151">
        <f t="shared" si="4"/>
        <v>0</v>
      </c>
      <c r="BF137" s="151">
        <f t="shared" si="5"/>
        <v>0</v>
      </c>
      <c r="BG137" s="151">
        <f t="shared" si="6"/>
        <v>0</v>
      </c>
      <c r="BH137" s="151">
        <f t="shared" si="7"/>
        <v>0</v>
      </c>
      <c r="BI137" s="151">
        <f t="shared" si="8"/>
        <v>0</v>
      </c>
      <c r="BJ137" s="18" t="s">
        <v>82</v>
      </c>
      <c r="BK137" s="151">
        <f t="shared" si="9"/>
        <v>0</v>
      </c>
      <c r="BL137" s="18" t="s">
        <v>153</v>
      </c>
      <c r="BM137" s="18" t="s">
        <v>190</v>
      </c>
    </row>
    <row r="138" spans="2:65" s="1" customFormat="1" ht="25.5" customHeight="1">
      <c r="B138" s="31"/>
      <c r="C138" s="152" t="s">
        <v>11</v>
      </c>
      <c r="D138" s="152" t="s">
        <v>144</v>
      </c>
      <c r="E138" s="153" t="s">
        <v>191</v>
      </c>
      <c r="F138" s="224" t="s">
        <v>192</v>
      </c>
      <c r="G138" s="224"/>
      <c r="H138" s="224"/>
      <c r="I138" s="224"/>
      <c r="J138" s="154" t="s">
        <v>152</v>
      </c>
      <c r="K138" s="155">
        <v>14</v>
      </c>
      <c r="L138" s="223"/>
      <c r="M138" s="223"/>
      <c r="N138" s="223">
        <f t="shared" si="0"/>
        <v>0</v>
      </c>
      <c r="O138" s="199"/>
      <c r="P138" s="199"/>
      <c r="Q138" s="199"/>
      <c r="R138" s="33"/>
      <c r="T138" s="148" t="s">
        <v>20</v>
      </c>
      <c r="U138" s="40" t="s">
        <v>42</v>
      </c>
      <c r="V138" s="149">
        <v>0</v>
      </c>
      <c r="W138" s="149">
        <f t="shared" si="1"/>
        <v>0</v>
      </c>
      <c r="X138" s="149">
        <v>1.0200000000000001E-3</v>
      </c>
      <c r="Y138" s="149">
        <f t="shared" si="2"/>
        <v>1.4280000000000001E-2</v>
      </c>
      <c r="Z138" s="149">
        <v>0</v>
      </c>
      <c r="AA138" s="150">
        <f t="shared" si="3"/>
        <v>0</v>
      </c>
      <c r="AR138" s="18" t="s">
        <v>165</v>
      </c>
      <c r="AT138" s="18" t="s">
        <v>144</v>
      </c>
      <c r="AU138" s="18" t="s">
        <v>93</v>
      </c>
      <c r="AY138" s="18" t="s">
        <v>129</v>
      </c>
      <c r="BE138" s="151">
        <f t="shared" si="4"/>
        <v>0</v>
      </c>
      <c r="BF138" s="151">
        <f t="shared" si="5"/>
        <v>0</v>
      </c>
      <c r="BG138" s="151">
        <f t="shared" si="6"/>
        <v>0</v>
      </c>
      <c r="BH138" s="151">
        <f t="shared" si="7"/>
        <v>0</v>
      </c>
      <c r="BI138" s="151">
        <f t="shared" si="8"/>
        <v>0</v>
      </c>
      <c r="BJ138" s="18" t="s">
        <v>82</v>
      </c>
      <c r="BK138" s="151">
        <f t="shared" si="9"/>
        <v>0</v>
      </c>
      <c r="BL138" s="18" t="s">
        <v>153</v>
      </c>
      <c r="BM138" s="18" t="s">
        <v>193</v>
      </c>
    </row>
    <row r="139" spans="2:65" s="1" customFormat="1" ht="25.5" customHeight="1">
      <c r="B139" s="31"/>
      <c r="C139" s="144" t="s">
        <v>153</v>
      </c>
      <c r="D139" s="144" t="s">
        <v>130</v>
      </c>
      <c r="E139" s="145" t="s">
        <v>194</v>
      </c>
      <c r="F139" s="198" t="s">
        <v>195</v>
      </c>
      <c r="G139" s="198"/>
      <c r="H139" s="198"/>
      <c r="I139" s="198"/>
      <c r="J139" s="146" t="s">
        <v>196</v>
      </c>
      <c r="K139" s="147">
        <v>0.1</v>
      </c>
      <c r="L139" s="199"/>
      <c r="M139" s="199"/>
      <c r="N139" s="199">
        <f t="shared" si="0"/>
        <v>0</v>
      </c>
      <c r="O139" s="199"/>
      <c r="P139" s="199"/>
      <c r="Q139" s="199"/>
      <c r="R139" s="33"/>
      <c r="T139" s="148" t="s">
        <v>20</v>
      </c>
      <c r="U139" s="40" t="s">
        <v>42</v>
      </c>
      <c r="V139" s="149">
        <v>1.74</v>
      </c>
      <c r="W139" s="149">
        <f t="shared" si="1"/>
        <v>0.17400000000000002</v>
      </c>
      <c r="X139" s="149">
        <v>0</v>
      </c>
      <c r="Y139" s="149">
        <f t="shared" si="2"/>
        <v>0</v>
      </c>
      <c r="Z139" s="149">
        <v>0</v>
      </c>
      <c r="AA139" s="150">
        <f t="shared" si="3"/>
        <v>0</v>
      </c>
      <c r="AR139" s="18" t="s">
        <v>153</v>
      </c>
      <c r="AT139" s="18" t="s">
        <v>130</v>
      </c>
      <c r="AU139" s="18" t="s">
        <v>93</v>
      </c>
      <c r="AY139" s="18" t="s">
        <v>129</v>
      </c>
      <c r="BE139" s="151">
        <f t="shared" si="4"/>
        <v>0</v>
      </c>
      <c r="BF139" s="151">
        <f t="shared" si="5"/>
        <v>0</v>
      </c>
      <c r="BG139" s="151">
        <f t="shared" si="6"/>
        <v>0</v>
      </c>
      <c r="BH139" s="151">
        <f t="shared" si="7"/>
        <v>0</v>
      </c>
      <c r="BI139" s="151">
        <f t="shared" si="8"/>
        <v>0</v>
      </c>
      <c r="BJ139" s="18" t="s">
        <v>82</v>
      </c>
      <c r="BK139" s="151">
        <f t="shared" si="9"/>
        <v>0</v>
      </c>
      <c r="BL139" s="18" t="s">
        <v>153</v>
      </c>
      <c r="BM139" s="18" t="s">
        <v>197</v>
      </c>
    </row>
    <row r="140" spans="2:65" s="9" customFormat="1" ht="29.85" customHeight="1">
      <c r="B140" s="133"/>
      <c r="C140" s="134"/>
      <c r="D140" s="143" t="s">
        <v>106</v>
      </c>
      <c r="E140" s="143"/>
      <c r="F140" s="143"/>
      <c r="G140" s="143"/>
      <c r="H140" s="143"/>
      <c r="I140" s="143"/>
      <c r="J140" s="143"/>
      <c r="K140" s="143"/>
      <c r="L140" s="143"/>
      <c r="M140" s="143"/>
      <c r="N140" s="200">
        <f>BK140</f>
        <v>0</v>
      </c>
      <c r="O140" s="201"/>
      <c r="P140" s="201"/>
      <c r="Q140" s="201"/>
      <c r="R140" s="136"/>
      <c r="T140" s="137"/>
      <c r="U140" s="134"/>
      <c r="V140" s="134"/>
      <c r="W140" s="138">
        <f>SUM(W141:W143)</f>
        <v>9.0599299999999996</v>
      </c>
      <c r="X140" s="134"/>
      <c r="Y140" s="138">
        <f>SUM(Y141:Y143)</f>
        <v>1.8769999999999998E-2</v>
      </c>
      <c r="Z140" s="134"/>
      <c r="AA140" s="139">
        <f>SUM(AA141:AA143)</f>
        <v>0</v>
      </c>
      <c r="AR140" s="140" t="s">
        <v>93</v>
      </c>
      <c r="AT140" s="141" t="s">
        <v>76</v>
      </c>
      <c r="AU140" s="141" t="s">
        <v>82</v>
      </c>
      <c r="AY140" s="140" t="s">
        <v>129</v>
      </c>
      <c r="BK140" s="142">
        <f>SUM(BK141:BK143)</f>
        <v>0</v>
      </c>
    </row>
    <row r="141" spans="2:65" s="1" customFormat="1" ht="25.5" customHeight="1">
      <c r="B141" s="31"/>
      <c r="C141" s="144" t="s">
        <v>198</v>
      </c>
      <c r="D141" s="144" t="s">
        <v>130</v>
      </c>
      <c r="E141" s="145" t="s">
        <v>199</v>
      </c>
      <c r="F141" s="198" t="s">
        <v>200</v>
      </c>
      <c r="G141" s="198"/>
      <c r="H141" s="198"/>
      <c r="I141" s="198"/>
      <c r="J141" s="146" t="s">
        <v>152</v>
      </c>
      <c r="K141" s="147">
        <v>13</v>
      </c>
      <c r="L141" s="199"/>
      <c r="M141" s="199"/>
      <c r="N141" s="199">
        <f>ROUND(L141*K141,2)</f>
        <v>0</v>
      </c>
      <c r="O141" s="199"/>
      <c r="P141" s="199"/>
      <c r="Q141" s="199"/>
      <c r="R141" s="33"/>
      <c r="T141" s="148" t="s">
        <v>20</v>
      </c>
      <c r="U141" s="40" t="s">
        <v>42</v>
      </c>
      <c r="V141" s="149">
        <v>0.65900000000000003</v>
      </c>
      <c r="W141" s="149">
        <f>V141*K141</f>
        <v>8.5670000000000002</v>
      </c>
      <c r="X141" s="149">
        <v>2.9E-4</v>
      </c>
      <c r="Y141" s="149">
        <f>X141*K141</f>
        <v>3.7699999999999999E-3</v>
      </c>
      <c r="Z141" s="149">
        <v>0</v>
      </c>
      <c r="AA141" s="150">
        <f>Z141*K141</f>
        <v>0</v>
      </c>
      <c r="AR141" s="18" t="s">
        <v>153</v>
      </c>
      <c r="AT141" s="18" t="s">
        <v>130</v>
      </c>
      <c r="AU141" s="18" t="s">
        <v>93</v>
      </c>
      <c r="AY141" s="18" t="s">
        <v>129</v>
      </c>
      <c r="BE141" s="151">
        <f>IF(U141="základní",N141,0)</f>
        <v>0</v>
      </c>
      <c r="BF141" s="151">
        <f>IF(U141="snížená",N141,0)</f>
        <v>0</v>
      </c>
      <c r="BG141" s="151">
        <f>IF(U141="zákl. přenesená",N141,0)</f>
        <v>0</v>
      </c>
      <c r="BH141" s="151">
        <f>IF(U141="sníž. přenesená",N141,0)</f>
        <v>0</v>
      </c>
      <c r="BI141" s="151">
        <f>IF(U141="nulová",N141,0)</f>
        <v>0</v>
      </c>
      <c r="BJ141" s="18" t="s">
        <v>82</v>
      </c>
      <c r="BK141" s="151">
        <f>ROUND(L141*K141,2)</f>
        <v>0</v>
      </c>
      <c r="BL141" s="18" t="s">
        <v>153</v>
      </c>
      <c r="BM141" s="18" t="s">
        <v>201</v>
      </c>
    </row>
    <row r="142" spans="2:65" s="1" customFormat="1" ht="38.25" customHeight="1">
      <c r="B142" s="31"/>
      <c r="C142" s="144" t="s">
        <v>202</v>
      </c>
      <c r="D142" s="144" t="s">
        <v>130</v>
      </c>
      <c r="E142" s="145" t="s">
        <v>203</v>
      </c>
      <c r="F142" s="198" t="s">
        <v>204</v>
      </c>
      <c r="G142" s="198"/>
      <c r="H142" s="198"/>
      <c r="I142" s="198"/>
      <c r="J142" s="146" t="s">
        <v>205</v>
      </c>
      <c r="K142" s="147">
        <v>1</v>
      </c>
      <c r="L142" s="199"/>
      <c r="M142" s="199"/>
      <c r="N142" s="199">
        <f>ROUND(L142*K142,2)</f>
        <v>0</v>
      </c>
      <c r="O142" s="199"/>
      <c r="P142" s="199"/>
      <c r="Q142" s="199"/>
      <c r="R142" s="33"/>
      <c r="T142" s="148" t="s">
        <v>20</v>
      </c>
      <c r="U142" s="40" t="s">
        <v>42</v>
      </c>
      <c r="V142" s="149">
        <v>0.46500000000000002</v>
      </c>
      <c r="W142" s="149">
        <f>V142*K142</f>
        <v>0.46500000000000002</v>
      </c>
      <c r="X142" s="149">
        <v>1.4999999999999999E-2</v>
      </c>
      <c r="Y142" s="149">
        <f>X142*K142</f>
        <v>1.4999999999999999E-2</v>
      </c>
      <c r="Z142" s="149">
        <v>0</v>
      </c>
      <c r="AA142" s="150">
        <f>Z142*K142</f>
        <v>0</v>
      </c>
      <c r="AR142" s="18" t="s">
        <v>153</v>
      </c>
      <c r="AT142" s="18" t="s">
        <v>130</v>
      </c>
      <c r="AU142" s="18" t="s">
        <v>93</v>
      </c>
      <c r="AY142" s="18" t="s">
        <v>129</v>
      </c>
      <c r="BE142" s="151">
        <f>IF(U142="základní",N142,0)</f>
        <v>0</v>
      </c>
      <c r="BF142" s="151">
        <f>IF(U142="snížená",N142,0)</f>
        <v>0</v>
      </c>
      <c r="BG142" s="151">
        <f>IF(U142="zákl. přenesená",N142,0)</f>
        <v>0</v>
      </c>
      <c r="BH142" s="151">
        <f>IF(U142="sníž. přenesená",N142,0)</f>
        <v>0</v>
      </c>
      <c r="BI142" s="151">
        <f>IF(U142="nulová",N142,0)</f>
        <v>0</v>
      </c>
      <c r="BJ142" s="18" t="s">
        <v>82</v>
      </c>
      <c r="BK142" s="151">
        <f>ROUND(L142*K142,2)</f>
        <v>0</v>
      </c>
      <c r="BL142" s="18" t="s">
        <v>153</v>
      </c>
      <c r="BM142" s="18" t="s">
        <v>206</v>
      </c>
    </row>
    <row r="143" spans="2:65" s="1" customFormat="1" ht="25.5" customHeight="1">
      <c r="B143" s="31"/>
      <c r="C143" s="144" t="s">
        <v>207</v>
      </c>
      <c r="D143" s="144" t="s">
        <v>130</v>
      </c>
      <c r="E143" s="145" t="s">
        <v>208</v>
      </c>
      <c r="F143" s="198" t="s">
        <v>209</v>
      </c>
      <c r="G143" s="198"/>
      <c r="H143" s="198"/>
      <c r="I143" s="198"/>
      <c r="J143" s="146" t="s">
        <v>196</v>
      </c>
      <c r="K143" s="147">
        <v>1.9E-2</v>
      </c>
      <c r="L143" s="199"/>
      <c r="M143" s="199"/>
      <c r="N143" s="199">
        <f>ROUND(L143*K143,2)</f>
        <v>0</v>
      </c>
      <c r="O143" s="199"/>
      <c r="P143" s="199"/>
      <c r="Q143" s="199"/>
      <c r="R143" s="33"/>
      <c r="T143" s="148" t="s">
        <v>20</v>
      </c>
      <c r="U143" s="40" t="s">
        <v>42</v>
      </c>
      <c r="V143" s="149">
        <v>1.47</v>
      </c>
      <c r="W143" s="149">
        <f>V143*K143</f>
        <v>2.793E-2</v>
      </c>
      <c r="X143" s="149">
        <v>0</v>
      </c>
      <c r="Y143" s="149">
        <f>X143*K143</f>
        <v>0</v>
      </c>
      <c r="Z143" s="149">
        <v>0</v>
      </c>
      <c r="AA143" s="150">
        <f>Z143*K143</f>
        <v>0</v>
      </c>
      <c r="AR143" s="18" t="s">
        <v>153</v>
      </c>
      <c r="AT143" s="18" t="s">
        <v>130</v>
      </c>
      <c r="AU143" s="18" t="s">
        <v>93</v>
      </c>
      <c r="AY143" s="18" t="s">
        <v>129</v>
      </c>
      <c r="BE143" s="151">
        <f>IF(U143="základní",N143,0)</f>
        <v>0</v>
      </c>
      <c r="BF143" s="151">
        <f>IF(U143="snížená",N143,0)</f>
        <v>0</v>
      </c>
      <c r="BG143" s="151">
        <f>IF(U143="zákl. přenesená",N143,0)</f>
        <v>0</v>
      </c>
      <c r="BH143" s="151">
        <f>IF(U143="sníž. přenesená",N143,0)</f>
        <v>0</v>
      </c>
      <c r="BI143" s="151">
        <f>IF(U143="nulová",N143,0)</f>
        <v>0</v>
      </c>
      <c r="BJ143" s="18" t="s">
        <v>82</v>
      </c>
      <c r="BK143" s="151">
        <f>ROUND(L143*K143,2)</f>
        <v>0</v>
      </c>
      <c r="BL143" s="18" t="s">
        <v>153</v>
      </c>
      <c r="BM143" s="18" t="s">
        <v>210</v>
      </c>
    </row>
    <row r="144" spans="2:65" s="9" customFormat="1" ht="29.85" customHeight="1">
      <c r="B144" s="133"/>
      <c r="C144" s="134"/>
      <c r="D144" s="143" t="s">
        <v>107</v>
      </c>
      <c r="E144" s="143"/>
      <c r="F144" s="143"/>
      <c r="G144" s="143"/>
      <c r="H144" s="143"/>
      <c r="I144" s="143"/>
      <c r="J144" s="143"/>
      <c r="K144" s="143"/>
      <c r="L144" s="143"/>
      <c r="M144" s="143"/>
      <c r="N144" s="200">
        <f>BK144</f>
        <v>0</v>
      </c>
      <c r="O144" s="201"/>
      <c r="P144" s="201"/>
      <c r="Q144" s="201"/>
      <c r="R144" s="136"/>
      <c r="T144" s="137"/>
      <c r="U144" s="134"/>
      <c r="V144" s="134"/>
      <c r="W144" s="138">
        <f>SUM(W145:W149)</f>
        <v>10.931521</v>
      </c>
      <c r="X144" s="134"/>
      <c r="Y144" s="138">
        <f>SUM(Y145:Y149)</f>
        <v>2.273E-2</v>
      </c>
      <c r="Z144" s="134"/>
      <c r="AA144" s="139">
        <f>SUM(AA145:AA149)</f>
        <v>0</v>
      </c>
      <c r="AR144" s="140" t="s">
        <v>93</v>
      </c>
      <c r="AT144" s="141" t="s">
        <v>76</v>
      </c>
      <c r="AU144" s="141" t="s">
        <v>82</v>
      </c>
      <c r="AY144" s="140" t="s">
        <v>129</v>
      </c>
      <c r="BK144" s="142">
        <f>SUM(BK145:BK149)</f>
        <v>0</v>
      </c>
    </row>
    <row r="145" spans="2:65" s="1" customFormat="1" ht="25.5" customHeight="1">
      <c r="B145" s="31"/>
      <c r="C145" s="144" t="s">
        <v>211</v>
      </c>
      <c r="D145" s="144" t="s">
        <v>130</v>
      </c>
      <c r="E145" s="145" t="s">
        <v>212</v>
      </c>
      <c r="F145" s="198" t="s">
        <v>213</v>
      </c>
      <c r="G145" s="198"/>
      <c r="H145" s="198"/>
      <c r="I145" s="198"/>
      <c r="J145" s="146" t="s">
        <v>152</v>
      </c>
      <c r="K145" s="147">
        <v>16</v>
      </c>
      <c r="L145" s="199"/>
      <c r="M145" s="199"/>
      <c r="N145" s="199">
        <f>ROUND(L145*K145,2)</f>
        <v>0</v>
      </c>
      <c r="O145" s="199"/>
      <c r="P145" s="199"/>
      <c r="Q145" s="199"/>
      <c r="R145" s="33"/>
      <c r="T145" s="148" t="s">
        <v>20</v>
      </c>
      <c r="U145" s="40" t="s">
        <v>42</v>
      </c>
      <c r="V145" s="149">
        <v>0.61599999999999999</v>
      </c>
      <c r="W145" s="149">
        <f>V145*K145</f>
        <v>9.8559999999999999</v>
      </c>
      <c r="X145" s="149">
        <v>9.1E-4</v>
      </c>
      <c r="Y145" s="149">
        <f>X145*K145</f>
        <v>1.456E-2</v>
      </c>
      <c r="Z145" s="149">
        <v>0</v>
      </c>
      <c r="AA145" s="150">
        <f>Z145*K145</f>
        <v>0</v>
      </c>
      <c r="AR145" s="18" t="s">
        <v>153</v>
      </c>
      <c r="AT145" s="18" t="s">
        <v>130</v>
      </c>
      <c r="AU145" s="18" t="s">
        <v>93</v>
      </c>
      <c r="AY145" s="18" t="s">
        <v>129</v>
      </c>
      <c r="BE145" s="151">
        <f>IF(U145="základní",N145,0)</f>
        <v>0</v>
      </c>
      <c r="BF145" s="151">
        <f>IF(U145="snížená",N145,0)</f>
        <v>0</v>
      </c>
      <c r="BG145" s="151">
        <f>IF(U145="zákl. přenesená",N145,0)</f>
        <v>0</v>
      </c>
      <c r="BH145" s="151">
        <f>IF(U145="sníž. přenesená",N145,0)</f>
        <v>0</v>
      </c>
      <c r="BI145" s="151">
        <f>IF(U145="nulová",N145,0)</f>
        <v>0</v>
      </c>
      <c r="BJ145" s="18" t="s">
        <v>82</v>
      </c>
      <c r="BK145" s="151">
        <f>ROUND(L145*K145,2)</f>
        <v>0</v>
      </c>
      <c r="BL145" s="18" t="s">
        <v>153</v>
      </c>
      <c r="BM145" s="18" t="s">
        <v>214</v>
      </c>
    </row>
    <row r="146" spans="2:65" s="1" customFormat="1" ht="38.25" customHeight="1">
      <c r="B146" s="31"/>
      <c r="C146" s="144" t="s">
        <v>10</v>
      </c>
      <c r="D146" s="144" t="s">
        <v>130</v>
      </c>
      <c r="E146" s="145" t="s">
        <v>215</v>
      </c>
      <c r="F146" s="198" t="s">
        <v>216</v>
      </c>
      <c r="G146" s="198"/>
      <c r="H146" s="198"/>
      <c r="I146" s="198"/>
      <c r="J146" s="146" t="s">
        <v>205</v>
      </c>
      <c r="K146" s="147">
        <v>1</v>
      </c>
      <c r="L146" s="199"/>
      <c r="M146" s="199"/>
      <c r="N146" s="199">
        <f>ROUND(L146*K146,2)</f>
        <v>0</v>
      </c>
      <c r="O146" s="199"/>
      <c r="P146" s="199"/>
      <c r="Q146" s="199"/>
      <c r="R146" s="33"/>
      <c r="T146" s="148" t="s">
        <v>20</v>
      </c>
      <c r="U146" s="40" t="s">
        <v>42</v>
      </c>
      <c r="V146" s="149">
        <v>0.375</v>
      </c>
      <c r="W146" s="149">
        <f>V146*K146</f>
        <v>0.375</v>
      </c>
      <c r="X146" s="149">
        <v>1.2700000000000001E-3</v>
      </c>
      <c r="Y146" s="149">
        <f>X146*K146</f>
        <v>1.2700000000000001E-3</v>
      </c>
      <c r="Z146" s="149">
        <v>0</v>
      </c>
      <c r="AA146" s="150">
        <f>Z146*K146</f>
        <v>0</v>
      </c>
      <c r="AR146" s="18" t="s">
        <v>153</v>
      </c>
      <c r="AT146" s="18" t="s">
        <v>130</v>
      </c>
      <c r="AU146" s="18" t="s">
        <v>93</v>
      </c>
      <c r="AY146" s="18" t="s">
        <v>129</v>
      </c>
      <c r="BE146" s="151">
        <f>IF(U146="základní",N146,0)</f>
        <v>0</v>
      </c>
      <c r="BF146" s="151">
        <f>IF(U146="snížená",N146,0)</f>
        <v>0</v>
      </c>
      <c r="BG146" s="151">
        <f>IF(U146="zákl. přenesená",N146,0)</f>
        <v>0</v>
      </c>
      <c r="BH146" s="151">
        <f>IF(U146="sníž. přenesená",N146,0)</f>
        <v>0</v>
      </c>
      <c r="BI146" s="151">
        <f>IF(U146="nulová",N146,0)</f>
        <v>0</v>
      </c>
      <c r="BJ146" s="18" t="s">
        <v>82</v>
      </c>
      <c r="BK146" s="151">
        <f>ROUND(L146*K146,2)</f>
        <v>0</v>
      </c>
      <c r="BL146" s="18" t="s">
        <v>153</v>
      </c>
      <c r="BM146" s="18" t="s">
        <v>217</v>
      </c>
    </row>
    <row r="147" spans="2:65" s="1" customFormat="1" ht="25.5" customHeight="1">
      <c r="B147" s="31"/>
      <c r="C147" s="152" t="s">
        <v>218</v>
      </c>
      <c r="D147" s="152" t="s">
        <v>144</v>
      </c>
      <c r="E147" s="153" t="s">
        <v>219</v>
      </c>
      <c r="F147" s="224" t="s">
        <v>220</v>
      </c>
      <c r="G147" s="224"/>
      <c r="H147" s="224"/>
      <c r="I147" s="224"/>
      <c r="J147" s="154" t="s">
        <v>133</v>
      </c>
      <c r="K147" s="155">
        <v>1</v>
      </c>
      <c r="L147" s="223"/>
      <c r="M147" s="223"/>
      <c r="N147" s="223">
        <f>ROUND(L147*K147,2)</f>
        <v>0</v>
      </c>
      <c r="O147" s="199"/>
      <c r="P147" s="199"/>
      <c r="Q147" s="199"/>
      <c r="R147" s="33"/>
      <c r="T147" s="148" t="s">
        <v>20</v>
      </c>
      <c r="U147" s="40" t="s">
        <v>42</v>
      </c>
      <c r="V147" s="149">
        <v>0</v>
      </c>
      <c r="W147" s="149">
        <f>V147*K147</f>
        <v>0</v>
      </c>
      <c r="X147" s="149">
        <v>5.0000000000000001E-3</v>
      </c>
      <c r="Y147" s="149">
        <f>X147*K147</f>
        <v>5.0000000000000001E-3</v>
      </c>
      <c r="Z147" s="149">
        <v>0</v>
      </c>
      <c r="AA147" s="150">
        <f>Z147*K147</f>
        <v>0</v>
      </c>
      <c r="AR147" s="18" t="s">
        <v>165</v>
      </c>
      <c r="AT147" s="18" t="s">
        <v>144</v>
      </c>
      <c r="AU147" s="18" t="s">
        <v>93</v>
      </c>
      <c r="AY147" s="18" t="s">
        <v>129</v>
      </c>
      <c r="BE147" s="151">
        <f>IF(U147="základní",N147,0)</f>
        <v>0</v>
      </c>
      <c r="BF147" s="151">
        <f>IF(U147="snížená",N147,0)</f>
        <v>0</v>
      </c>
      <c r="BG147" s="151">
        <f>IF(U147="zákl. přenesená",N147,0)</f>
        <v>0</v>
      </c>
      <c r="BH147" s="151">
        <f>IF(U147="sníž. přenesená",N147,0)</f>
        <v>0</v>
      </c>
      <c r="BI147" s="151">
        <f>IF(U147="nulová",N147,0)</f>
        <v>0</v>
      </c>
      <c r="BJ147" s="18" t="s">
        <v>82</v>
      </c>
      <c r="BK147" s="151">
        <f>ROUND(L147*K147,2)</f>
        <v>0</v>
      </c>
      <c r="BL147" s="18" t="s">
        <v>153</v>
      </c>
      <c r="BM147" s="18" t="s">
        <v>221</v>
      </c>
    </row>
    <row r="148" spans="2:65" s="1" customFormat="1" ht="25.5" customHeight="1">
      <c r="B148" s="31"/>
      <c r="C148" s="144" t="s">
        <v>222</v>
      </c>
      <c r="D148" s="144" t="s">
        <v>130</v>
      </c>
      <c r="E148" s="145" t="s">
        <v>223</v>
      </c>
      <c r="F148" s="198" t="s">
        <v>224</v>
      </c>
      <c r="G148" s="198"/>
      <c r="H148" s="198"/>
      <c r="I148" s="198"/>
      <c r="J148" s="146" t="s">
        <v>152</v>
      </c>
      <c r="K148" s="147">
        <v>10</v>
      </c>
      <c r="L148" s="199"/>
      <c r="M148" s="199"/>
      <c r="N148" s="199">
        <f>ROUND(L148*K148,2)</f>
        <v>0</v>
      </c>
      <c r="O148" s="199"/>
      <c r="P148" s="199"/>
      <c r="Q148" s="199"/>
      <c r="R148" s="33"/>
      <c r="T148" s="148" t="s">
        <v>20</v>
      </c>
      <c r="U148" s="40" t="s">
        <v>42</v>
      </c>
      <c r="V148" s="149">
        <v>6.7000000000000004E-2</v>
      </c>
      <c r="W148" s="149">
        <f>V148*K148</f>
        <v>0.67</v>
      </c>
      <c r="X148" s="149">
        <v>1.9000000000000001E-4</v>
      </c>
      <c r="Y148" s="149">
        <f>X148*K148</f>
        <v>1.9000000000000002E-3</v>
      </c>
      <c r="Z148" s="149">
        <v>0</v>
      </c>
      <c r="AA148" s="150">
        <f>Z148*K148</f>
        <v>0</v>
      </c>
      <c r="AR148" s="18" t="s">
        <v>153</v>
      </c>
      <c r="AT148" s="18" t="s">
        <v>130</v>
      </c>
      <c r="AU148" s="18" t="s">
        <v>93</v>
      </c>
      <c r="AY148" s="18" t="s">
        <v>129</v>
      </c>
      <c r="BE148" s="151">
        <f>IF(U148="základní",N148,0)</f>
        <v>0</v>
      </c>
      <c r="BF148" s="151">
        <f>IF(U148="snížená",N148,0)</f>
        <v>0</v>
      </c>
      <c r="BG148" s="151">
        <f>IF(U148="zákl. přenesená",N148,0)</f>
        <v>0</v>
      </c>
      <c r="BH148" s="151">
        <f>IF(U148="sníž. přenesená",N148,0)</f>
        <v>0</v>
      </c>
      <c r="BI148" s="151">
        <f>IF(U148="nulová",N148,0)</f>
        <v>0</v>
      </c>
      <c r="BJ148" s="18" t="s">
        <v>82</v>
      </c>
      <c r="BK148" s="151">
        <f>ROUND(L148*K148,2)</f>
        <v>0</v>
      </c>
      <c r="BL148" s="18" t="s">
        <v>153</v>
      </c>
      <c r="BM148" s="18" t="s">
        <v>225</v>
      </c>
    </row>
    <row r="149" spans="2:65" s="1" customFormat="1" ht="25.5" customHeight="1">
      <c r="B149" s="31"/>
      <c r="C149" s="144" t="s">
        <v>226</v>
      </c>
      <c r="D149" s="144" t="s">
        <v>130</v>
      </c>
      <c r="E149" s="145" t="s">
        <v>227</v>
      </c>
      <c r="F149" s="198" t="s">
        <v>228</v>
      </c>
      <c r="G149" s="198"/>
      <c r="H149" s="198"/>
      <c r="I149" s="198"/>
      <c r="J149" s="146" t="s">
        <v>196</v>
      </c>
      <c r="K149" s="147">
        <v>2.3E-2</v>
      </c>
      <c r="L149" s="199"/>
      <c r="M149" s="199"/>
      <c r="N149" s="199">
        <f>ROUND(L149*K149,2)</f>
        <v>0</v>
      </c>
      <c r="O149" s="199"/>
      <c r="P149" s="199"/>
      <c r="Q149" s="199"/>
      <c r="R149" s="33"/>
      <c r="T149" s="148" t="s">
        <v>20</v>
      </c>
      <c r="U149" s="40" t="s">
        <v>42</v>
      </c>
      <c r="V149" s="149">
        <v>1.327</v>
      </c>
      <c r="W149" s="149">
        <f>V149*K149</f>
        <v>3.0521E-2</v>
      </c>
      <c r="X149" s="149">
        <v>0</v>
      </c>
      <c r="Y149" s="149">
        <f>X149*K149</f>
        <v>0</v>
      </c>
      <c r="Z149" s="149">
        <v>0</v>
      </c>
      <c r="AA149" s="150">
        <f>Z149*K149</f>
        <v>0</v>
      </c>
      <c r="AR149" s="18" t="s">
        <v>153</v>
      </c>
      <c r="AT149" s="18" t="s">
        <v>130</v>
      </c>
      <c r="AU149" s="18" t="s">
        <v>93</v>
      </c>
      <c r="AY149" s="18" t="s">
        <v>129</v>
      </c>
      <c r="BE149" s="151">
        <f>IF(U149="základní",N149,0)</f>
        <v>0</v>
      </c>
      <c r="BF149" s="151">
        <f>IF(U149="snížená",N149,0)</f>
        <v>0</v>
      </c>
      <c r="BG149" s="151">
        <f>IF(U149="zákl. přenesená",N149,0)</f>
        <v>0</v>
      </c>
      <c r="BH149" s="151">
        <f>IF(U149="sníž. přenesená",N149,0)</f>
        <v>0</v>
      </c>
      <c r="BI149" s="151">
        <f>IF(U149="nulová",N149,0)</f>
        <v>0</v>
      </c>
      <c r="BJ149" s="18" t="s">
        <v>82</v>
      </c>
      <c r="BK149" s="151">
        <f>ROUND(L149*K149,2)</f>
        <v>0</v>
      </c>
      <c r="BL149" s="18" t="s">
        <v>153</v>
      </c>
      <c r="BM149" s="18" t="s">
        <v>229</v>
      </c>
    </row>
    <row r="150" spans="2:65" s="9" customFormat="1" ht="29.85" customHeight="1">
      <c r="B150" s="133"/>
      <c r="C150" s="134"/>
      <c r="D150" s="143" t="s">
        <v>108</v>
      </c>
      <c r="E150" s="143"/>
      <c r="F150" s="143"/>
      <c r="G150" s="143"/>
      <c r="H150" s="143"/>
      <c r="I150" s="143"/>
      <c r="J150" s="143"/>
      <c r="K150" s="143"/>
      <c r="L150" s="143"/>
      <c r="M150" s="143"/>
      <c r="N150" s="200">
        <f>BK150</f>
        <v>0</v>
      </c>
      <c r="O150" s="201"/>
      <c r="P150" s="201"/>
      <c r="Q150" s="201"/>
      <c r="R150" s="136"/>
      <c r="T150" s="137"/>
      <c r="U150" s="134"/>
      <c r="V150" s="134"/>
      <c r="W150" s="138">
        <f>SUM(W151:W155)</f>
        <v>4.9879889999999998</v>
      </c>
      <c r="X150" s="134"/>
      <c r="Y150" s="138">
        <f>SUM(Y151:Y155)</f>
        <v>3.2759999999999997E-2</v>
      </c>
      <c r="Z150" s="134"/>
      <c r="AA150" s="139">
        <f>SUM(AA151:AA155)</f>
        <v>0</v>
      </c>
      <c r="AR150" s="140" t="s">
        <v>93</v>
      </c>
      <c r="AT150" s="141" t="s">
        <v>76</v>
      </c>
      <c r="AU150" s="141" t="s">
        <v>82</v>
      </c>
      <c r="AY150" s="140" t="s">
        <v>129</v>
      </c>
      <c r="BK150" s="142">
        <f>SUM(BK151:BK155)</f>
        <v>0</v>
      </c>
    </row>
    <row r="151" spans="2:65" s="1" customFormat="1" ht="38.25" customHeight="1">
      <c r="B151" s="31"/>
      <c r="C151" s="144" t="s">
        <v>230</v>
      </c>
      <c r="D151" s="144" t="s">
        <v>130</v>
      </c>
      <c r="E151" s="145" t="s">
        <v>231</v>
      </c>
      <c r="F151" s="198" t="s">
        <v>232</v>
      </c>
      <c r="G151" s="198"/>
      <c r="H151" s="198"/>
      <c r="I151" s="198"/>
      <c r="J151" s="146" t="s">
        <v>152</v>
      </c>
      <c r="K151" s="147">
        <v>10</v>
      </c>
      <c r="L151" s="199"/>
      <c r="M151" s="199"/>
      <c r="N151" s="199">
        <f>ROUND(L151*K151,2)</f>
        <v>0</v>
      </c>
      <c r="O151" s="199"/>
      <c r="P151" s="199"/>
      <c r="Q151" s="199"/>
      <c r="R151" s="33"/>
      <c r="T151" s="148" t="s">
        <v>20</v>
      </c>
      <c r="U151" s="40" t="s">
        <v>42</v>
      </c>
      <c r="V151" s="149">
        <v>0.40899999999999997</v>
      </c>
      <c r="W151" s="149">
        <f>V151*K151</f>
        <v>4.09</v>
      </c>
      <c r="X151" s="149">
        <v>3.0100000000000001E-3</v>
      </c>
      <c r="Y151" s="149">
        <f>X151*K151</f>
        <v>3.0100000000000002E-2</v>
      </c>
      <c r="Z151" s="149">
        <v>0</v>
      </c>
      <c r="AA151" s="150">
        <f>Z151*K151</f>
        <v>0</v>
      </c>
      <c r="AR151" s="18" t="s">
        <v>153</v>
      </c>
      <c r="AT151" s="18" t="s">
        <v>130</v>
      </c>
      <c r="AU151" s="18" t="s">
        <v>93</v>
      </c>
      <c r="AY151" s="18" t="s">
        <v>129</v>
      </c>
      <c r="BE151" s="151">
        <f>IF(U151="základní",N151,0)</f>
        <v>0</v>
      </c>
      <c r="BF151" s="151">
        <f>IF(U151="snížená",N151,0)</f>
        <v>0</v>
      </c>
      <c r="BG151" s="151">
        <f>IF(U151="zákl. přenesená",N151,0)</f>
        <v>0</v>
      </c>
      <c r="BH151" s="151">
        <f>IF(U151="sníž. přenesená",N151,0)</f>
        <v>0</v>
      </c>
      <c r="BI151" s="151">
        <f>IF(U151="nulová",N151,0)</f>
        <v>0</v>
      </c>
      <c r="BJ151" s="18" t="s">
        <v>82</v>
      </c>
      <c r="BK151" s="151">
        <f>ROUND(L151*K151,2)</f>
        <v>0</v>
      </c>
      <c r="BL151" s="18" t="s">
        <v>153</v>
      </c>
      <c r="BM151" s="18" t="s">
        <v>233</v>
      </c>
    </row>
    <row r="152" spans="2:65" s="1" customFormat="1" ht="25.5" customHeight="1">
      <c r="B152" s="31"/>
      <c r="C152" s="144" t="s">
        <v>234</v>
      </c>
      <c r="D152" s="144" t="s">
        <v>130</v>
      </c>
      <c r="E152" s="145" t="s">
        <v>235</v>
      </c>
      <c r="F152" s="198" t="s">
        <v>236</v>
      </c>
      <c r="G152" s="198"/>
      <c r="H152" s="198"/>
      <c r="I152" s="198"/>
      <c r="J152" s="146" t="s">
        <v>133</v>
      </c>
      <c r="K152" s="147">
        <v>2</v>
      </c>
      <c r="L152" s="199"/>
      <c r="M152" s="199"/>
      <c r="N152" s="199">
        <f>ROUND(L152*K152,2)</f>
        <v>0</v>
      </c>
      <c r="O152" s="199"/>
      <c r="P152" s="199"/>
      <c r="Q152" s="199"/>
      <c r="R152" s="33"/>
      <c r="T152" s="148" t="s">
        <v>20</v>
      </c>
      <c r="U152" s="40" t="s">
        <v>42</v>
      </c>
      <c r="V152" s="149">
        <v>0.2</v>
      </c>
      <c r="W152" s="149">
        <f>V152*K152</f>
        <v>0.4</v>
      </c>
      <c r="X152" s="149">
        <v>4.0000000000000002E-4</v>
      </c>
      <c r="Y152" s="149">
        <f>X152*K152</f>
        <v>8.0000000000000004E-4</v>
      </c>
      <c r="Z152" s="149">
        <v>0</v>
      </c>
      <c r="AA152" s="150">
        <f>Z152*K152</f>
        <v>0</v>
      </c>
      <c r="AR152" s="18" t="s">
        <v>153</v>
      </c>
      <c r="AT152" s="18" t="s">
        <v>130</v>
      </c>
      <c r="AU152" s="18" t="s">
        <v>93</v>
      </c>
      <c r="AY152" s="18" t="s">
        <v>129</v>
      </c>
      <c r="BE152" s="151">
        <f>IF(U152="základní",N152,0)</f>
        <v>0</v>
      </c>
      <c r="BF152" s="151">
        <f>IF(U152="snížená",N152,0)</f>
        <v>0</v>
      </c>
      <c r="BG152" s="151">
        <f>IF(U152="zákl. přenesená",N152,0)</f>
        <v>0</v>
      </c>
      <c r="BH152" s="151">
        <f>IF(U152="sníž. přenesená",N152,0)</f>
        <v>0</v>
      </c>
      <c r="BI152" s="151">
        <f>IF(U152="nulová",N152,0)</f>
        <v>0</v>
      </c>
      <c r="BJ152" s="18" t="s">
        <v>82</v>
      </c>
      <c r="BK152" s="151">
        <f>ROUND(L152*K152,2)</f>
        <v>0</v>
      </c>
      <c r="BL152" s="18" t="s">
        <v>153</v>
      </c>
      <c r="BM152" s="18" t="s">
        <v>237</v>
      </c>
    </row>
    <row r="153" spans="2:65" s="1" customFormat="1" ht="38.25" customHeight="1">
      <c r="B153" s="31"/>
      <c r="C153" s="144" t="s">
        <v>238</v>
      </c>
      <c r="D153" s="144" t="s">
        <v>130</v>
      </c>
      <c r="E153" s="145" t="s">
        <v>239</v>
      </c>
      <c r="F153" s="198" t="s">
        <v>240</v>
      </c>
      <c r="G153" s="198"/>
      <c r="H153" s="198"/>
      <c r="I153" s="198"/>
      <c r="J153" s="146" t="s">
        <v>205</v>
      </c>
      <c r="K153" s="147">
        <v>2</v>
      </c>
      <c r="L153" s="199"/>
      <c r="M153" s="199"/>
      <c r="N153" s="199">
        <f>ROUND(L153*K153,2)</f>
        <v>0</v>
      </c>
      <c r="O153" s="199"/>
      <c r="P153" s="199"/>
      <c r="Q153" s="199"/>
      <c r="R153" s="33"/>
      <c r="T153" s="148" t="s">
        <v>20</v>
      </c>
      <c r="U153" s="40" t="s">
        <v>42</v>
      </c>
      <c r="V153" s="149">
        <v>0.22700000000000001</v>
      </c>
      <c r="W153" s="149">
        <f>V153*K153</f>
        <v>0.45400000000000001</v>
      </c>
      <c r="X153" s="149">
        <v>9.3000000000000005E-4</v>
      </c>
      <c r="Y153" s="149">
        <f>X153*K153</f>
        <v>1.8600000000000001E-3</v>
      </c>
      <c r="Z153" s="149">
        <v>0</v>
      </c>
      <c r="AA153" s="150">
        <f>Z153*K153</f>
        <v>0</v>
      </c>
      <c r="AR153" s="18" t="s">
        <v>153</v>
      </c>
      <c r="AT153" s="18" t="s">
        <v>130</v>
      </c>
      <c r="AU153" s="18" t="s">
        <v>93</v>
      </c>
      <c r="AY153" s="18" t="s">
        <v>129</v>
      </c>
      <c r="BE153" s="151">
        <f>IF(U153="základní",N153,0)</f>
        <v>0</v>
      </c>
      <c r="BF153" s="151">
        <f>IF(U153="snížená",N153,0)</f>
        <v>0</v>
      </c>
      <c r="BG153" s="151">
        <f>IF(U153="zákl. přenesená",N153,0)</f>
        <v>0</v>
      </c>
      <c r="BH153" s="151">
        <f>IF(U153="sníž. přenesená",N153,0)</f>
        <v>0</v>
      </c>
      <c r="BI153" s="151">
        <f>IF(U153="nulová",N153,0)</f>
        <v>0</v>
      </c>
      <c r="BJ153" s="18" t="s">
        <v>82</v>
      </c>
      <c r="BK153" s="151">
        <f>ROUND(L153*K153,2)</f>
        <v>0</v>
      </c>
      <c r="BL153" s="18" t="s">
        <v>153</v>
      </c>
      <c r="BM153" s="18" t="s">
        <v>241</v>
      </c>
    </row>
    <row r="154" spans="2:65" s="1" customFormat="1" ht="25.5" customHeight="1">
      <c r="B154" s="31"/>
      <c r="C154" s="152" t="s">
        <v>242</v>
      </c>
      <c r="D154" s="152" t="s">
        <v>144</v>
      </c>
      <c r="E154" s="153" t="s">
        <v>243</v>
      </c>
      <c r="F154" s="224" t="s">
        <v>244</v>
      </c>
      <c r="G154" s="224"/>
      <c r="H154" s="224"/>
      <c r="I154" s="224"/>
      <c r="J154" s="154" t="s">
        <v>133</v>
      </c>
      <c r="K154" s="155">
        <v>1</v>
      </c>
      <c r="L154" s="223"/>
      <c r="M154" s="223"/>
      <c r="N154" s="223">
        <f>ROUND(L154*K154,2)</f>
        <v>0</v>
      </c>
      <c r="O154" s="199"/>
      <c r="P154" s="199"/>
      <c r="Q154" s="199"/>
      <c r="R154" s="33"/>
      <c r="T154" s="148" t="s">
        <v>20</v>
      </c>
      <c r="U154" s="40" t="s">
        <v>42</v>
      </c>
      <c r="V154" s="149">
        <v>0</v>
      </c>
      <c r="W154" s="149">
        <f>V154*K154</f>
        <v>0</v>
      </c>
      <c r="X154" s="149">
        <v>0</v>
      </c>
      <c r="Y154" s="149">
        <f>X154*K154</f>
        <v>0</v>
      </c>
      <c r="Z154" s="149">
        <v>0</v>
      </c>
      <c r="AA154" s="150">
        <f>Z154*K154</f>
        <v>0</v>
      </c>
      <c r="AR154" s="18" t="s">
        <v>165</v>
      </c>
      <c r="AT154" s="18" t="s">
        <v>144</v>
      </c>
      <c r="AU154" s="18" t="s">
        <v>93</v>
      </c>
      <c r="AY154" s="18" t="s">
        <v>129</v>
      </c>
      <c r="BE154" s="151">
        <f>IF(U154="základní",N154,0)</f>
        <v>0</v>
      </c>
      <c r="BF154" s="151">
        <f>IF(U154="snížená",N154,0)</f>
        <v>0</v>
      </c>
      <c r="BG154" s="151">
        <f>IF(U154="zákl. přenesená",N154,0)</f>
        <v>0</v>
      </c>
      <c r="BH154" s="151">
        <f>IF(U154="sníž. přenesená",N154,0)</f>
        <v>0</v>
      </c>
      <c r="BI154" s="151">
        <f>IF(U154="nulová",N154,0)</f>
        <v>0</v>
      </c>
      <c r="BJ154" s="18" t="s">
        <v>82</v>
      </c>
      <c r="BK154" s="151">
        <f>ROUND(L154*K154,2)</f>
        <v>0</v>
      </c>
      <c r="BL154" s="18" t="s">
        <v>153</v>
      </c>
      <c r="BM154" s="18" t="s">
        <v>245</v>
      </c>
    </row>
    <row r="155" spans="2:65" s="1" customFormat="1" ht="25.5" customHeight="1">
      <c r="B155" s="31"/>
      <c r="C155" s="144" t="s">
        <v>246</v>
      </c>
      <c r="D155" s="144" t="s">
        <v>130</v>
      </c>
      <c r="E155" s="145" t="s">
        <v>247</v>
      </c>
      <c r="F155" s="198" t="s">
        <v>248</v>
      </c>
      <c r="G155" s="198"/>
      <c r="H155" s="198"/>
      <c r="I155" s="198"/>
      <c r="J155" s="146" t="s">
        <v>196</v>
      </c>
      <c r="K155" s="147">
        <v>3.3000000000000002E-2</v>
      </c>
      <c r="L155" s="199"/>
      <c r="M155" s="199"/>
      <c r="N155" s="199">
        <f>ROUND(L155*K155,2)</f>
        <v>0</v>
      </c>
      <c r="O155" s="199"/>
      <c r="P155" s="199"/>
      <c r="Q155" s="199"/>
      <c r="R155" s="33"/>
      <c r="T155" s="148" t="s">
        <v>20</v>
      </c>
      <c r="U155" s="40" t="s">
        <v>42</v>
      </c>
      <c r="V155" s="149">
        <v>1.333</v>
      </c>
      <c r="W155" s="149">
        <f>V155*K155</f>
        <v>4.3989E-2</v>
      </c>
      <c r="X155" s="149">
        <v>0</v>
      </c>
      <c r="Y155" s="149">
        <f>X155*K155</f>
        <v>0</v>
      </c>
      <c r="Z155" s="149">
        <v>0</v>
      </c>
      <c r="AA155" s="150">
        <f>Z155*K155</f>
        <v>0</v>
      </c>
      <c r="AR155" s="18" t="s">
        <v>153</v>
      </c>
      <c r="AT155" s="18" t="s">
        <v>130</v>
      </c>
      <c r="AU155" s="18" t="s">
        <v>93</v>
      </c>
      <c r="AY155" s="18" t="s">
        <v>129</v>
      </c>
      <c r="BE155" s="151">
        <f>IF(U155="základní",N155,0)</f>
        <v>0</v>
      </c>
      <c r="BF155" s="151">
        <f>IF(U155="snížená",N155,0)</f>
        <v>0</v>
      </c>
      <c r="BG155" s="151">
        <f>IF(U155="zákl. přenesená",N155,0)</f>
        <v>0</v>
      </c>
      <c r="BH155" s="151">
        <f>IF(U155="sníž. přenesená",N155,0)</f>
        <v>0</v>
      </c>
      <c r="BI155" s="151">
        <f>IF(U155="nulová",N155,0)</f>
        <v>0</v>
      </c>
      <c r="BJ155" s="18" t="s">
        <v>82</v>
      </c>
      <c r="BK155" s="151">
        <f>ROUND(L155*K155,2)</f>
        <v>0</v>
      </c>
      <c r="BL155" s="18" t="s">
        <v>153</v>
      </c>
      <c r="BM155" s="18" t="s">
        <v>249</v>
      </c>
    </row>
    <row r="156" spans="2:65" s="9" customFormat="1" ht="29.85" customHeight="1">
      <c r="B156" s="133"/>
      <c r="C156" s="134"/>
      <c r="D156" s="143" t="s">
        <v>109</v>
      </c>
      <c r="E156" s="143"/>
      <c r="F156" s="143"/>
      <c r="G156" s="143"/>
      <c r="H156" s="143"/>
      <c r="I156" s="143"/>
      <c r="J156" s="143"/>
      <c r="K156" s="143"/>
      <c r="L156" s="143"/>
      <c r="M156" s="143"/>
      <c r="N156" s="200">
        <f>BK156</f>
        <v>0</v>
      </c>
      <c r="O156" s="201"/>
      <c r="P156" s="201"/>
      <c r="Q156" s="201"/>
      <c r="R156" s="136"/>
      <c r="T156" s="137"/>
      <c r="U156" s="134"/>
      <c r="V156" s="134"/>
      <c r="W156" s="138">
        <f>SUM(W157:W173)</f>
        <v>173.24333200000001</v>
      </c>
      <c r="X156" s="134"/>
      <c r="Y156" s="138">
        <f>SUM(Y157:Y173)</f>
        <v>0.37622</v>
      </c>
      <c r="Z156" s="134"/>
      <c r="AA156" s="139">
        <f>SUM(AA157:AA173)</f>
        <v>2.169</v>
      </c>
      <c r="AR156" s="140" t="s">
        <v>93</v>
      </c>
      <c r="AT156" s="141" t="s">
        <v>76</v>
      </c>
      <c r="AU156" s="141" t="s">
        <v>82</v>
      </c>
      <c r="AY156" s="140" t="s">
        <v>129</v>
      </c>
      <c r="BK156" s="142">
        <f>SUM(BK157:BK173)</f>
        <v>0</v>
      </c>
    </row>
    <row r="157" spans="2:65" s="1" customFormat="1" ht="25.5" customHeight="1">
      <c r="B157" s="31"/>
      <c r="C157" s="144" t="s">
        <v>250</v>
      </c>
      <c r="D157" s="144" t="s">
        <v>130</v>
      </c>
      <c r="E157" s="145" t="s">
        <v>251</v>
      </c>
      <c r="F157" s="198" t="s">
        <v>252</v>
      </c>
      <c r="G157" s="198"/>
      <c r="H157" s="198"/>
      <c r="I157" s="198"/>
      <c r="J157" s="146" t="s">
        <v>205</v>
      </c>
      <c r="K157" s="147">
        <v>4</v>
      </c>
      <c r="L157" s="199"/>
      <c r="M157" s="199"/>
      <c r="N157" s="199">
        <f t="shared" ref="N157:N173" si="10">ROUND(L157*K157,2)</f>
        <v>0</v>
      </c>
      <c r="O157" s="199"/>
      <c r="P157" s="199"/>
      <c r="Q157" s="199"/>
      <c r="R157" s="33"/>
      <c r="T157" s="148" t="s">
        <v>20</v>
      </c>
      <c r="U157" s="40" t="s">
        <v>42</v>
      </c>
      <c r="V157" s="149">
        <v>10.917999999999999</v>
      </c>
      <c r="W157" s="149">
        <f t="shared" ref="W157:W173" si="11">V157*K157</f>
        <v>43.671999999999997</v>
      </c>
      <c r="X157" s="149">
        <v>1.7000000000000001E-4</v>
      </c>
      <c r="Y157" s="149">
        <f t="shared" ref="Y157:Y173" si="12">X157*K157</f>
        <v>6.8000000000000005E-4</v>
      </c>
      <c r="Z157" s="149">
        <v>0.54225000000000001</v>
      </c>
      <c r="AA157" s="150">
        <f t="shared" ref="AA157:AA173" si="13">Z157*K157</f>
        <v>2.169</v>
      </c>
      <c r="AR157" s="18" t="s">
        <v>153</v>
      </c>
      <c r="AT157" s="18" t="s">
        <v>130</v>
      </c>
      <c r="AU157" s="18" t="s">
        <v>93</v>
      </c>
      <c r="AY157" s="18" t="s">
        <v>129</v>
      </c>
      <c r="BE157" s="151">
        <f t="shared" ref="BE157:BE173" si="14">IF(U157="základní",N157,0)</f>
        <v>0</v>
      </c>
      <c r="BF157" s="151">
        <f t="shared" ref="BF157:BF173" si="15">IF(U157="snížená",N157,0)</f>
        <v>0</v>
      </c>
      <c r="BG157" s="151">
        <f t="shared" ref="BG157:BG173" si="16">IF(U157="zákl. přenesená",N157,0)</f>
        <v>0</v>
      </c>
      <c r="BH157" s="151">
        <f t="shared" ref="BH157:BH173" si="17">IF(U157="sníž. přenesená",N157,0)</f>
        <v>0</v>
      </c>
      <c r="BI157" s="151">
        <f t="shared" ref="BI157:BI173" si="18">IF(U157="nulová",N157,0)</f>
        <v>0</v>
      </c>
      <c r="BJ157" s="18" t="s">
        <v>82</v>
      </c>
      <c r="BK157" s="151">
        <f t="shared" ref="BK157:BK173" si="19">ROUND(L157*K157,2)</f>
        <v>0</v>
      </c>
      <c r="BL157" s="18" t="s">
        <v>153</v>
      </c>
      <c r="BM157" s="18" t="s">
        <v>253</v>
      </c>
    </row>
    <row r="158" spans="2:65" s="1" customFormat="1" ht="25.5" customHeight="1">
      <c r="B158" s="31"/>
      <c r="C158" s="144" t="s">
        <v>254</v>
      </c>
      <c r="D158" s="144" t="s">
        <v>130</v>
      </c>
      <c r="E158" s="145" t="s">
        <v>255</v>
      </c>
      <c r="F158" s="198" t="s">
        <v>256</v>
      </c>
      <c r="G158" s="198"/>
      <c r="H158" s="198"/>
      <c r="I158" s="198"/>
      <c r="J158" s="146" t="s">
        <v>205</v>
      </c>
      <c r="K158" s="147">
        <v>4</v>
      </c>
      <c r="L158" s="199"/>
      <c r="M158" s="199"/>
      <c r="N158" s="199">
        <f t="shared" si="10"/>
        <v>0</v>
      </c>
      <c r="O158" s="199"/>
      <c r="P158" s="199"/>
      <c r="Q158" s="199"/>
      <c r="R158" s="33"/>
      <c r="T158" s="148" t="s">
        <v>20</v>
      </c>
      <c r="U158" s="40" t="s">
        <v>42</v>
      </c>
      <c r="V158" s="149">
        <v>11.782999999999999</v>
      </c>
      <c r="W158" s="149">
        <f t="shared" si="11"/>
        <v>47.131999999999998</v>
      </c>
      <c r="X158" s="149">
        <v>7.9000000000000008E-3</v>
      </c>
      <c r="Y158" s="149">
        <f t="shared" si="12"/>
        <v>3.1600000000000003E-2</v>
      </c>
      <c r="Z158" s="149">
        <v>0</v>
      </c>
      <c r="AA158" s="150">
        <f t="shared" si="13"/>
        <v>0</v>
      </c>
      <c r="AR158" s="18" t="s">
        <v>153</v>
      </c>
      <c r="AT158" s="18" t="s">
        <v>130</v>
      </c>
      <c r="AU158" s="18" t="s">
        <v>93</v>
      </c>
      <c r="AY158" s="18" t="s">
        <v>129</v>
      </c>
      <c r="BE158" s="151">
        <f t="shared" si="14"/>
        <v>0</v>
      </c>
      <c r="BF158" s="151">
        <f t="shared" si="15"/>
        <v>0</v>
      </c>
      <c r="BG158" s="151">
        <f t="shared" si="16"/>
        <v>0</v>
      </c>
      <c r="BH158" s="151">
        <f t="shared" si="17"/>
        <v>0</v>
      </c>
      <c r="BI158" s="151">
        <f t="shared" si="18"/>
        <v>0</v>
      </c>
      <c r="BJ158" s="18" t="s">
        <v>82</v>
      </c>
      <c r="BK158" s="151">
        <f t="shared" si="19"/>
        <v>0</v>
      </c>
      <c r="BL158" s="18" t="s">
        <v>153</v>
      </c>
      <c r="BM158" s="18" t="s">
        <v>257</v>
      </c>
    </row>
    <row r="159" spans="2:65" s="1" customFormat="1" ht="25.5" customHeight="1">
      <c r="B159" s="31"/>
      <c r="C159" s="144" t="s">
        <v>165</v>
      </c>
      <c r="D159" s="144" t="s">
        <v>130</v>
      </c>
      <c r="E159" s="145" t="s">
        <v>258</v>
      </c>
      <c r="F159" s="198" t="s">
        <v>259</v>
      </c>
      <c r="G159" s="198"/>
      <c r="H159" s="198"/>
      <c r="I159" s="198"/>
      <c r="J159" s="146" t="s">
        <v>205</v>
      </c>
      <c r="K159" s="147">
        <v>4</v>
      </c>
      <c r="L159" s="199"/>
      <c r="M159" s="199"/>
      <c r="N159" s="199">
        <f t="shared" si="10"/>
        <v>0</v>
      </c>
      <c r="O159" s="199"/>
      <c r="P159" s="199"/>
      <c r="Q159" s="199"/>
      <c r="R159" s="33"/>
      <c r="T159" s="148" t="s">
        <v>20</v>
      </c>
      <c r="U159" s="40" t="s">
        <v>42</v>
      </c>
      <c r="V159" s="149">
        <v>1.258</v>
      </c>
      <c r="W159" s="149">
        <f t="shared" si="11"/>
        <v>5.032</v>
      </c>
      <c r="X159" s="149">
        <v>0</v>
      </c>
      <c r="Y159" s="149">
        <f t="shared" si="12"/>
        <v>0</v>
      </c>
      <c r="Z159" s="149">
        <v>0</v>
      </c>
      <c r="AA159" s="150">
        <f t="shared" si="13"/>
        <v>0</v>
      </c>
      <c r="AR159" s="18" t="s">
        <v>153</v>
      </c>
      <c r="AT159" s="18" t="s">
        <v>130</v>
      </c>
      <c r="AU159" s="18" t="s">
        <v>93</v>
      </c>
      <c r="AY159" s="18" t="s">
        <v>129</v>
      </c>
      <c r="BE159" s="151">
        <f t="shared" si="14"/>
        <v>0</v>
      </c>
      <c r="BF159" s="151">
        <f t="shared" si="15"/>
        <v>0</v>
      </c>
      <c r="BG159" s="151">
        <f t="shared" si="16"/>
        <v>0</v>
      </c>
      <c r="BH159" s="151">
        <f t="shared" si="17"/>
        <v>0</v>
      </c>
      <c r="BI159" s="151">
        <f t="shared" si="18"/>
        <v>0</v>
      </c>
      <c r="BJ159" s="18" t="s">
        <v>82</v>
      </c>
      <c r="BK159" s="151">
        <f t="shared" si="19"/>
        <v>0</v>
      </c>
      <c r="BL159" s="18" t="s">
        <v>153</v>
      </c>
      <c r="BM159" s="18" t="s">
        <v>260</v>
      </c>
    </row>
    <row r="160" spans="2:65" s="1" customFormat="1" ht="38.25" customHeight="1">
      <c r="B160" s="31"/>
      <c r="C160" s="144" t="s">
        <v>261</v>
      </c>
      <c r="D160" s="144" t="s">
        <v>130</v>
      </c>
      <c r="E160" s="145" t="s">
        <v>262</v>
      </c>
      <c r="F160" s="198" t="s">
        <v>263</v>
      </c>
      <c r="G160" s="198"/>
      <c r="H160" s="198"/>
      <c r="I160" s="198"/>
      <c r="J160" s="146" t="s">
        <v>133</v>
      </c>
      <c r="K160" s="147">
        <v>2</v>
      </c>
      <c r="L160" s="199"/>
      <c r="M160" s="199"/>
      <c r="N160" s="199">
        <f t="shared" si="10"/>
        <v>0</v>
      </c>
      <c r="O160" s="199"/>
      <c r="P160" s="199"/>
      <c r="Q160" s="199"/>
      <c r="R160" s="33"/>
      <c r="T160" s="148" t="s">
        <v>20</v>
      </c>
      <c r="U160" s="40" t="s">
        <v>42</v>
      </c>
      <c r="V160" s="149">
        <v>0.73499999999999999</v>
      </c>
      <c r="W160" s="149">
        <f t="shared" si="11"/>
        <v>1.47</v>
      </c>
      <c r="X160" s="149">
        <v>1.17E-3</v>
      </c>
      <c r="Y160" s="149">
        <f t="shared" si="12"/>
        <v>2.3400000000000001E-3</v>
      </c>
      <c r="Z160" s="149">
        <v>0</v>
      </c>
      <c r="AA160" s="150">
        <f t="shared" si="13"/>
        <v>0</v>
      </c>
      <c r="AR160" s="18" t="s">
        <v>153</v>
      </c>
      <c r="AT160" s="18" t="s">
        <v>130</v>
      </c>
      <c r="AU160" s="18" t="s">
        <v>93</v>
      </c>
      <c r="AY160" s="18" t="s">
        <v>129</v>
      </c>
      <c r="BE160" s="151">
        <f t="shared" si="14"/>
        <v>0</v>
      </c>
      <c r="BF160" s="151">
        <f t="shared" si="15"/>
        <v>0</v>
      </c>
      <c r="BG160" s="151">
        <f t="shared" si="16"/>
        <v>0</v>
      </c>
      <c r="BH160" s="151">
        <f t="shared" si="17"/>
        <v>0</v>
      </c>
      <c r="BI160" s="151">
        <f t="shared" si="18"/>
        <v>0</v>
      </c>
      <c r="BJ160" s="18" t="s">
        <v>82</v>
      </c>
      <c r="BK160" s="151">
        <f t="shared" si="19"/>
        <v>0</v>
      </c>
      <c r="BL160" s="18" t="s">
        <v>153</v>
      </c>
      <c r="BM160" s="18" t="s">
        <v>264</v>
      </c>
    </row>
    <row r="161" spans="2:65" s="1" customFormat="1" ht="25.5" customHeight="1">
      <c r="B161" s="31"/>
      <c r="C161" s="144" t="s">
        <v>265</v>
      </c>
      <c r="D161" s="144" t="s">
        <v>130</v>
      </c>
      <c r="E161" s="145" t="s">
        <v>266</v>
      </c>
      <c r="F161" s="198" t="s">
        <v>267</v>
      </c>
      <c r="G161" s="198"/>
      <c r="H161" s="198"/>
      <c r="I161" s="198"/>
      <c r="J161" s="146" t="s">
        <v>152</v>
      </c>
      <c r="K161" s="147">
        <v>12</v>
      </c>
      <c r="L161" s="199"/>
      <c r="M161" s="199"/>
      <c r="N161" s="199">
        <f t="shared" si="10"/>
        <v>0</v>
      </c>
      <c r="O161" s="199"/>
      <c r="P161" s="199"/>
      <c r="Q161" s="199"/>
      <c r="R161" s="33"/>
      <c r="T161" s="148" t="s">
        <v>20</v>
      </c>
      <c r="U161" s="40" t="s">
        <v>42</v>
      </c>
      <c r="V161" s="149">
        <v>0.73499999999999999</v>
      </c>
      <c r="W161" s="149">
        <f t="shared" si="11"/>
        <v>8.82</v>
      </c>
      <c r="X161" s="149">
        <v>4.4000000000000002E-4</v>
      </c>
      <c r="Y161" s="149">
        <f t="shared" si="12"/>
        <v>5.28E-3</v>
      </c>
      <c r="Z161" s="149">
        <v>0</v>
      </c>
      <c r="AA161" s="150">
        <f t="shared" si="13"/>
        <v>0</v>
      </c>
      <c r="AR161" s="18" t="s">
        <v>153</v>
      </c>
      <c r="AT161" s="18" t="s">
        <v>130</v>
      </c>
      <c r="AU161" s="18" t="s">
        <v>93</v>
      </c>
      <c r="AY161" s="18" t="s">
        <v>129</v>
      </c>
      <c r="BE161" s="151">
        <f t="shared" si="14"/>
        <v>0</v>
      </c>
      <c r="BF161" s="151">
        <f t="shared" si="15"/>
        <v>0</v>
      </c>
      <c r="BG161" s="151">
        <f t="shared" si="16"/>
        <v>0</v>
      </c>
      <c r="BH161" s="151">
        <f t="shared" si="17"/>
        <v>0</v>
      </c>
      <c r="BI161" s="151">
        <f t="shared" si="18"/>
        <v>0</v>
      </c>
      <c r="BJ161" s="18" t="s">
        <v>82</v>
      </c>
      <c r="BK161" s="151">
        <f t="shared" si="19"/>
        <v>0</v>
      </c>
      <c r="BL161" s="18" t="s">
        <v>153</v>
      </c>
      <c r="BM161" s="18" t="s">
        <v>268</v>
      </c>
    </row>
    <row r="162" spans="2:65" s="1" customFormat="1" ht="38.25" customHeight="1">
      <c r="B162" s="31"/>
      <c r="C162" s="144" t="s">
        <v>269</v>
      </c>
      <c r="D162" s="144" t="s">
        <v>130</v>
      </c>
      <c r="E162" s="145" t="s">
        <v>270</v>
      </c>
      <c r="F162" s="198" t="s">
        <v>271</v>
      </c>
      <c r="G162" s="198"/>
      <c r="H162" s="198"/>
      <c r="I162" s="198"/>
      <c r="J162" s="146" t="s">
        <v>196</v>
      </c>
      <c r="K162" s="147">
        <v>0.5</v>
      </c>
      <c r="L162" s="199"/>
      <c r="M162" s="199"/>
      <c r="N162" s="199">
        <f t="shared" si="10"/>
        <v>0</v>
      </c>
      <c r="O162" s="199"/>
      <c r="P162" s="199"/>
      <c r="Q162" s="199"/>
      <c r="R162" s="33"/>
      <c r="T162" s="148" t="s">
        <v>20</v>
      </c>
      <c r="U162" s="40" t="s">
        <v>42</v>
      </c>
      <c r="V162" s="149">
        <v>11.403</v>
      </c>
      <c r="W162" s="149">
        <f t="shared" si="11"/>
        <v>5.7015000000000002</v>
      </c>
      <c r="X162" s="149">
        <v>0</v>
      </c>
      <c r="Y162" s="149">
        <f t="shared" si="12"/>
        <v>0</v>
      </c>
      <c r="Z162" s="149">
        <v>0</v>
      </c>
      <c r="AA162" s="150">
        <f t="shared" si="13"/>
        <v>0</v>
      </c>
      <c r="AR162" s="18" t="s">
        <v>153</v>
      </c>
      <c r="AT162" s="18" t="s">
        <v>130</v>
      </c>
      <c r="AU162" s="18" t="s">
        <v>93</v>
      </c>
      <c r="AY162" s="18" t="s">
        <v>129</v>
      </c>
      <c r="BE162" s="151">
        <f t="shared" si="14"/>
        <v>0</v>
      </c>
      <c r="BF162" s="151">
        <f t="shared" si="15"/>
        <v>0</v>
      </c>
      <c r="BG162" s="151">
        <f t="shared" si="16"/>
        <v>0</v>
      </c>
      <c r="BH162" s="151">
        <f t="shared" si="17"/>
        <v>0</v>
      </c>
      <c r="BI162" s="151">
        <f t="shared" si="18"/>
        <v>0</v>
      </c>
      <c r="BJ162" s="18" t="s">
        <v>82</v>
      </c>
      <c r="BK162" s="151">
        <f t="shared" si="19"/>
        <v>0</v>
      </c>
      <c r="BL162" s="18" t="s">
        <v>153</v>
      </c>
      <c r="BM162" s="18" t="s">
        <v>272</v>
      </c>
    </row>
    <row r="163" spans="2:65" s="1" customFormat="1" ht="25.5" customHeight="1">
      <c r="B163" s="31"/>
      <c r="C163" s="144" t="s">
        <v>273</v>
      </c>
      <c r="D163" s="144" t="s">
        <v>130</v>
      </c>
      <c r="E163" s="145" t="s">
        <v>274</v>
      </c>
      <c r="F163" s="198" t="s">
        <v>275</v>
      </c>
      <c r="G163" s="198"/>
      <c r="H163" s="198"/>
      <c r="I163" s="198"/>
      <c r="J163" s="146" t="s">
        <v>133</v>
      </c>
      <c r="K163" s="147">
        <v>2</v>
      </c>
      <c r="L163" s="199"/>
      <c r="M163" s="199"/>
      <c r="N163" s="199">
        <f t="shared" si="10"/>
        <v>0</v>
      </c>
      <c r="O163" s="199"/>
      <c r="P163" s="199"/>
      <c r="Q163" s="199"/>
      <c r="R163" s="33"/>
      <c r="T163" s="148" t="s">
        <v>20</v>
      </c>
      <c r="U163" s="40" t="s">
        <v>42</v>
      </c>
      <c r="V163" s="149">
        <v>6.2359999999999998</v>
      </c>
      <c r="W163" s="149">
        <f t="shared" si="11"/>
        <v>12.472</v>
      </c>
      <c r="X163" s="149">
        <v>0.125</v>
      </c>
      <c r="Y163" s="149">
        <f t="shared" si="12"/>
        <v>0.25</v>
      </c>
      <c r="Z163" s="149">
        <v>0</v>
      </c>
      <c r="AA163" s="150">
        <f t="shared" si="13"/>
        <v>0</v>
      </c>
      <c r="AR163" s="18" t="s">
        <v>153</v>
      </c>
      <c r="AT163" s="18" t="s">
        <v>130</v>
      </c>
      <c r="AU163" s="18" t="s">
        <v>93</v>
      </c>
      <c r="AY163" s="18" t="s">
        <v>129</v>
      </c>
      <c r="BE163" s="151">
        <f t="shared" si="14"/>
        <v>0</v>
      </c>
      <c r="BF163" s="151">
        <f t="shared" si="15"/>
        <v>0</v>
      </c>
      <c r="BG163" s="151">
        <f t="shared" si="16"/>
        <v>0</v>
      </c>
      <c r="BH163" s="151">
        <f t="shared" si="17"/>
        <v>0</v>
      </c>
      <c r="BI163" s="151">
        <f t="shared" si="18"/>
        <v>0</v>
      </c>
      <c r="BJ163" s="18" t="s">
        <v>82</v>
      </c>
      <c r="BK163" s="151">
        <f t="shared" si="19"/>
        <v>0</v>
      </c>
      <c r="BL163" s="18" t="s">
        <v>153</v>
      </c>
      <c r="BM163" s="18" t="s">
        <v>276</v>
      </c>
    </row>
    <row r="164" spans="2:65" s="1" customFormat="1" ht="25.5" customHeight="1">
      <c r="B164" s="31"/>
      <c r="C164" s="144" t="s">
        <v>277</v>
      </c>
      <c r="D164" s="144" t="s">
        <v>130</v>
      </c>
      <c r="E164" s="145" t="s">
        <v>278</v>
      </c>
      <c r="F164" s="198" t="s">
        <v>279</v>
      </c>
      <c r="G164" s="198"/>
      <c r="H164" s="198"/>
      <c r="I164" s="198"/>
      <c r="J164" s="146" t="s">
        <v>133</v>
      </c>
      <c r="K164" s="147">
        <v>2</v>
      </c>
      <c r="L164" s="199"/>
      <c r="M164" s="199"/>
      <c r="N164" s="199">
        <f t="shared" si="10"/>
        <v>0</v>
      </c>
      <c r="O164" s="199"/>
      <c r="P164" s="199"/>
      <c r="Q164" s="199"/>
      <c r="R164" s="33"/>
      <c r="T164" s="148" t="s">
        <v>20</v>
      </c>
      <c r="U164" s="40" t="s">
        <v>42</v>
      </c>
      <c r="V164" s="149">
        <v>6.2359999999999998</v>
      </c>
      <c r="W164" s="149">
        <f t="shared" si="11"/>
        <v>12.472</v>
      </c>
      <c r="X164" s="149">
        <v>2.5500000000000002E-3</v>
      </c>
      <c r="Y164" s="149">
        <f t="shared" si="12"/>
        <v>5.1000000000000004E-3</v>
      </c>
      <c r="Z164" s="149">
        <v>0</v>
      </c>
      <c r="AA164" s="150">
        <f t="shared" si="13"/>
        <v>0</v>
      </c>
      <c r="AR164" s="18" t="s">
        <v>153</v>
      </c>
      <c r="AT164" s="18" t="s">
        <v>130</v>
      </c>
      <c r="AU164" s="18" t="s">
        <v>93</v>
      </c>
      <c r="AY164" s="18" t="s">
        <v>129</v>
      </c>
      <c r="BE164" s="151">
        <f t="shared" si="14"/>
        <v>0</v>
      </c>
      <c r="BF164" s="151">
        <f t="shared" si="15"/>
        <v>0</v>
      </c>
      <c r="BG164" s="151">
        <f t="shared" si="16"/>
        <v>0</v>
      </c>
      <c r="BH164" s="151">
        <f t="shared" si="17"/>
        <v>0</v>
      </c>
      <c r="BI164" s="151">
        <f t="shared" si="18"/>
        <v>0</v>
      </c>
      <c r="BJ164" s="18" t="s">
        <v>82</v>
      </c>
      <c r="BK164" s="151">
        <f t="shared" si="19"/>
        <v>0</v>
      </c>
      <c r="BL164" s="18" t="s">
        <v>153</v>
      </c>
      <c r="BM164" s="18" t="s">
        <v>280</v>
      </c>
    </row>
    <row r="165" spans="2:65" s="1" customFormat="1" ht="38.25" customHeight="1">
      <c r="B165" s="31"/>
      <c r="C165" s="144" t="s">
        <v>281</v>
      </c>
      <c r="D165" s="144" t="s">
        <v>130</v>
      </c>
      <c r="E165" s="145" t="s">
        <v>282</v>
      </c>
      <c r="F165" s="198" t="s">
        <v>283</v>
      </c>
      <c r="G165" s="198"/>
      <c r="H165" s="198"/>
      <c r="I165" s="198"/>
      <c r="J165" s="146" t="s">
        <v>133</v>
      </c>
      <c r="K165" s="147">
        <v>2</v>
      </c>
      <c r="L165" s="199"/>
      <c r="M165" s="199"/>
      <c r="N165" s="199">
        <f t="shared" si="10"/>
        <v>0</v>
      </c>
      <c r="O165" s="199"/>
      <c r="P165" s="199"/>
      <c r="Q165" s="199"/>
      <c r="R165" s="33"/>
      <c r="T165" s="148" t="s">
        <v>20</v>
      </c>
      <c r="U165" s="40" t="s">
        <v>42</v>
      </c>
      <c r="V165" s="149">
        <v>1.276</v>
      </c>
      <c r="W165" s="149">
        <f t="shared" si="11"/>
        <v>2.552</v>
      </c>
      <c r="X165" s="149">
        <v>2.0500000000000002E-3</v>
      </c>
      <c r="Y165" s="149">
        <f t="shared" si="12"/>
        <v>4.1000000000000003E-3</v>
      </c>
      <c r="Z165" s="149">
        <v>0</v>
      </c>
      <c r="AA165" s="150">
        <f t="shared" si="13"/>
        <v>0</v>
      </c>
      <c r="AR165" s="18" t="s">
        <v>153</v>
      </c>
      <c r="AT165" s="18" t="s">
        <v>130</v>
      </c>
      <c r="AU165" s="18" t="s">
        <v>93</v>
      </c>
      <c r="AY165" s="18" t="s">
        <v>129</v>
      </c>
      <c r="BE165" s="151">
        <f t="shared" si="14"/>
        <v>0</v>
      </c>
      <c r="BF165" s="151">
        <f t="shared" si="15"/>
        <v>0</v>
      </c>
      <c r="BG165" s="151">
        <f t="shared" si="16"/>
        <v>0</v>
      </c>
      <c r="BH165" s="151">
        <f t="shared" si="17"/>
        <v>0</v>
      </c>
      <c r="BI165" s="151">
        <f t="shared" si="18"/>
        <v>0</v>
      </c>
      <c r="BJ165" s="18" t="s">
        <v>82</v>
      </c>
      <c r="BK165" s="151">
        <f t="shared" si="19"/>
        <v>0</v>
      </c>
      <c r="BL165" s="18" t="s">
        <v>153</v>
      </c>
      <c r="BM165" s="18" t="s">
        <v>284</v>
      </c>
    </row>
    <row r="166" spans="2:65" s="1" customFormat="1" ht="25.5" customHeight="1">
      <c r="B166" s="31"/>
      <c r="C166" s="144" t="s">
        <v>285</v>
      </c>
      <c r="D166" s="144" t="s">
        <v>130</v>
      </c>
      <c r="E166" s="145" t="s">
        <v>286</v>
      </c>
      <c r="F166" s="198" t="s">
        <v>287</v>
      </c>
      <c r="G166" s="198"/>
      <c r="H166" s="198"/>
      <c r="I166" s="198"/>
      <c r="J166" s="146" t="s">
        <v>152</v>
      </c>
      <c r="K166" s="147">
        <v>37</v>
      </c>
      <c r="L166" s="199"/>
      <c r="M166" s="199"/>
      <c r="N166" s="199">
        <f t="shared" si="10"/>
        <v>0</v>
      </c>
      <c r="O166" s="199"/>
      <c r="P166" s="199"/>
      <c r="Q166" s="199"/>
      <c r="R166" s="33"/>
      <c r="T166" s="148" t="s">
        <v>20</v>
      </c>
      <c r="U166" s="40" t="s">
        <v>42</v>
      </c>
      <c r="V166" s="149">
        <v>0.76900000000000002</v>
      </c>
      <c r="W166" s="149">
        <f t="shared" si="11"/>
        <v>28.452999999999999</v>
      </c>
      <c r="X166" s="149">
        <v>4.4000000000000002E-4</v>
      </c>
      <c r="Y166" s="149">
        <f t="shared" si="12"/>
        <v>1.6279999999999999E-2</v>
      </c>
      <c r="Z166" s="149">
        <v>0</v>
      </c>
      <c r="AA166" s="150">
        <f t="shared" si="13"/>
        <v>0</v>
      </c>
      <c r="AR166" s="18" t="s">
        <v>153</v>
      </c>
      <c r="AT166" s="18" t="s">
        <v>130</v>
      </c>
      <c r="AU166" s="18" t="s">
        <v>93</v>
      </c>
      <c r="AY166" s="18" t="s">
        <v>129</v>
      </c>
      <c r="BE166" s="151">
        <f t="shared" si="14"/>
        <v>0</v>
      </c>
      <c r="BF166" s="151">
        <f t="shared" si="15"/>
        <v>0</v>
      </c>
      <c r="BG166" s="151">
        <f t="shared" si="16"/>
        <v>0</v>
      </c>
      <c r="BH166" s="151">
        <f t="shared" si="17"/>
        <v>0</v>
      </c>
      <c r="BI166" s="151">
        <f t="shared" si="18"/>
        <v>0</v>
      </c>
      <c r="BJ166" s="18" t="s">
        <v>82</v>
      </c>
      <c r="BK166" s="151">
        <f t="shared" si="19"/>
        <v>0</v>
      </c>
      <c r="BL166" s="18" t="s">
        <v>153</v>
      </c>
      <c r="BM166" s="18" t="s">
        <v>288</v>
      </c>
    </row>
    <row r="167" spans="2:65" s="1" customFormat="1" ht="38.25" customHeight="1">
      <c r="B167" s="31"/>
      <c r="C167" s="144" t="s">
        <v>289</v>
      </c>
      <c r="D167" s="144" t="s">
        <v>130</v>
      </c>
      <c r="E167" s="145" t="s">
        <v>290</v>
      </c>
      <c r="F167" s="198" t="s">
        <v>291</v>
      </c>
      <c r="G167" s="198"/>
      <c r="H167" s="198"/>
      <c r="I167" s="198"/>
      <c r="J167" s="146" t="s">
        <v>205</v>
      </c>
      <c r="K167" s="147">
        <v>2</v>
      </c>
      <c r="L167" s="199"/>
      <c r="M167" s="199"/>
      <c r="N167" s="199">
        <f t="shared" si="10"/>
        <v>0</v>
      </c>
      <c r="O167" s="199"/>
      <c r="P167" s="199"/>
      <c r="Q167" s="199"/>
      <c r="R167" s="33"/>
      <c r="T167" s="148" t="s">
        <v>20</v>
      </c>
      <c r="U167" s="40" t="s">
        <v>42</v>
      </c>
      <c r="V167" s="149">
        <v>0.74399999999999999</v>
      </c>
      <c r="W167" s="149">
        <f t="shared" si="11"/>
        <v>1.488</v>
      </c>
      <c r="X167" s="149">
        <v>4.2000000000000002E-4</v>
      </c>
      <c r="Y167" s="149">
        <f t="shared" si="12"/>
        <v>8.4000000000000003E-4</v>
      </c>
      <c r="Z167" s="149">
        <v>0</v>
      </c>
      <c r="AA167" s="150">
        <f t="shared" si="13"/>
        <v>0</v>
      </c>
      <c r="AR167" s="18" t="s">
        <v>153</v>
      </c>
      <c r="AT167" s="18" t="s">
        <v>130</v>
      </c>
      <c r="AU167" s="18" t="s">
        <v>93</v>
      </c>
      <c r="AY167" s="18" t="s">
        <v>129</v>
      </c>
      <c r="BE167" s="151">
        <f t="shared" si="14"/>
        <v>0</v>
      </c>
      <c r="BF167" s="151">
        <f t="shared" si="15"/>
        <v>0</v>
      </c>
      <c r="BG167" s="151">
        <f t="shared" si="16"/>
        <v>0</v>
      </c>
      <c r="BH167" s="151">
        <f t="shared" si="17"/>
        <v>0</v>
      </c>
      <c r="BI167" s="151">
        <f t="shared" si="18"/>
        <v>0</v>
      </c>
      <c r="BJ167" s="18" t="s">
        <v>82</v>
      </c>
      <c r="BK167" s="151">
        <f t="shared" si="19"/>
        <v>0</v>
      </c>
      <c r="BL167" s="18" t="s">
        <v>153</v>
      </c>
      <c r="BM167" s="18" t="s">
        <v>292</v>
      </c>
    </row>
    <row r="168" spans="2:65" s="1" customFormat="1" ht="25.5" customHeight="1">
      <c r="B168" s="31"/>
      <c r="C168" s="144" t="s">
        <v>293</v>
      </c>
      <c r="D168" s="144" t="s">
        <v>130</v>
      </c>
      <c r="E168" s="145" t="s">
        <v>294</v>
      </c>
      <c r="F168" s="198" t="s">
        <v>295</v>
      </c>
      <c r="G168" s="198"/>
      <c r="H168" s="198"/>
      <c r="I168" s="198"/>
      <c r="J168" s="146" t="s">
        <v>196</v>
      </c>
      <c r="K168" s="147">
        <v>0.376</v>
      </c>
      <c r="L168" s="199"/>
      <c r="M168" s="199"/>
      <c r="N168" s="199">
        <f t="shared" si="10"/>
        <v>0</v>
      </c>
      <c r="O168" s="199"/>
      <c r="P168" s="199"/>
      <c r="Q168" s="199"/>
      <c r="R168" s="33"/>
      <c r="T168" s="148" t="s">
        <v>20</v>
      </c>
      <c r="U168" s="40" t="s">
        <v>42</v>
      </c>
      <c r="V168" s="149">
        <v>10.582000000000001</v>
      </c>
      <c r="W168" s="149">
        <f t="shared" si="11"/>
        <v>3.9788320000000001</v>
      </c>
      <c r="X168" s="149">
        <v>0</v>
      </c>
      <c r="Y168" s="149">
        <f t="shared" si="12"/>
        <v>0</v>
      </c>
      <c r="Z168" s="149">
        <v>0</v>
      </c>
      <c r="AA168" s="150">
        <f t="shared" si="13"/>
        <v>0</v>
      </c>
      <c r="AR168" s="18" t="s">
        <v>153</v>
      </c>
      <c r="AT168" s="18" t="s">
        <v>130</v>
      </c>
      <c r="AU168" s="18" t="s">
        <v>93</v>
      </c>
      <c r="AY168" s="18" t="s">
        <v>129</v>
      </c>
      <c r="BE168" s="151">
        <f t="shared" si="14"/>
        <v>0</v>
      </c>
      <c r="BF168" s="151">
        <f t="shared" si="15"/>
        <v>0</v>
      </c>
      <c r="BG168" s="151">
        <f t="shared" si="16"/>
        <v>0</v>
      </c>
      <c r="BH168" s="151">
        <f t="shared" si="17"/>
        <v>0</v>
      </c>
      <c r="BI168" s="151">
        <f t="shared" si="18"/>
        <v>0</v>
      </c>
      <c r="BJ168" s="18" t="s">
        <v>82</v>
      </c>
      <c r="BK168" s="151">
        <f t="shared" si="19"/>
        <v>0</v>
      </c>
      <c r="BL168" s="18" t="s">
        <v>153</v>
      </c>
      <c r="BM168" s="18" t="s">
        <v>296</v>
      </c>
    </row>
    <row r="169" spans="2:65" s="1" customFormat="1" ht="16.5" customHeight="1">
      <c r="B169" s="31"/>
      <c r="C169" s="152" t="s">
        <v>297</v>
      </c>
      <c r="D169" s="152" t="s">
        <v>144</v>
      </c>
      <c r="E169" s="153" t="s">
        <v>298</v>
      </c>
      <c r="F169" s="224" t="s">
        <v>299</v>
      </c>
      <c r="G169" s="224"/>
      <c r="H169" s="224"/>
      <c r="I169" s="224"/>
      <c r="J169" s="154" t="s">
        <v>205</v>
      </c>
      <c r="K169" s="155">
        <v>2</v>
      </c>
      <c r="L169" s="223"/>
      <c r="M169" s="223"/>
      <c r="N169" s="223">
        <f t="shared" si="10"/>
        <v>0</v>
      </c>
      <c r="O169" s="199"/>
      <c r="P169" s="199"/>
      <c r="Q169" s="199"/>
      <c r="R169" s="33"/>
      <c r="T169" s="148" t="s">
        <v>20</v>
      </c>
      <c r="U169" s="40" t="s">
        <v>42</v>
      </c>
      <c r="V169" s="149">
        <v>0</v>
      </c>
      <c r="W169" s="149">
        <f t="shared" si="11"/>
        <v>0</v>
      </c>
      <c r="X169" s="149">
        <v>0.02</v>
      </c>
      <c r="Y169" s="149">
        <f t="shared" si="12"/>
        <v>0.04</v>
      </c>
      <c r="Z169" s="149">
        <v>0</v>
      </c>
      <c r="AA169" s="150">
        <f t="shared" si="13"/>
        <v>0</v>
      </c>
      <c r="AR169" s="18" t="s">
        <v>165</v>
      </c>
      <c r="AT169" s="18" t="s">
        <v>144</v>
      </c>
      <c r="AU169" s="18" t="s">
        <v>93</v>
      </c>
      <c r="AY169" s="18" t="s">
        <v>129</v>
      </c>
      <c r="BE169" s="151">
        <f t="shared" si="14"/>
        <v>0</v>
      </c>
      <c r="BF169" s="151">
        <f t="shared" si="15"/>
        <v>0</v>
      </c>
      <c r="BG169" s="151">
        <f t="shared" si="16"/>
        <v>0</v>
      </c>
      <c r="BH169" s="151">
        <f t="shared" si="17"/>
        <v>0</v>
      </c>
      <c r="BI169" s="151">
        <f t="shared" si="18"/>
        <v>0</v>
      </c>
      <c r="BJ169" s="18" t="s">
        <v>82</v>
      </c>
      <c r="BK169" s="151">
        <f t="shared" si="19"/>
        <v>0</v>
      </c>
      <c r="BL169" s="18" t="s">
        <v>153</v>
      </c>
      <c r="BM169" s="18" t="s">
        <v>300</v>
      </c>
    </row>
    <row r="170" spans="2:65" s="1" customFormat="1" ht="25.5" customHeight="1">
      <c r="B170" s="31"/>
      <c r="C170" s="152" t="s">
        <v>301</v>
      </c>
      <c r="D170" s="152" t="s">
        <v>144</v>
      </c>
      <c r="E170" s="153" t="s">
        <v>302</v>
      </c>
      <c r="F170" s="224" t="s">
        <v>303</v>
      </c>
      <c r="G170" s="224"/>
      <c r="H170" s="224"/>
      <c r="I170" s="224"/>
      <c r="J170" s="154" t="s">
        <v>133</v>
      </c>
      <c r="K170" s="155">
        <v>2</v>
      </c>
      <c r="L170" s="223"/>
      <c r="M170" s="223"/>
      <c r="N170" s="223">
        <f t="shared" si="10"/>
        <v>0</v>
      </c>
      <c r="O170" s="199"/>
      <c r="P170" s="199"/>
      <c r="Q170" s="199"/>
      <c r="R170" s="33"/>
      <c r="T170" s="148" t="s">
        <v>20</v>
      </c>
      <c r="U170" s="40" t="s">
        <v>42</v>
      </c>
      <c r="V170" s="149">
        <v>0</v>
      </c>
      <c r="W170" s="149">
        <f t="shared" si="11"/>
        <v>0</v>
      </c>
      <c r="X170" s="149">
        <v>0</v>
      </c>
      <c r="Y170" s="149">
        <f t="shared" si="12"/>
        <v>0</v>
      </c>
      <c r="Z170" s="149">
        <v>0</v>
      </c>
      <c r="AA170" s="150">
        <f t="shared" si="13"/>
        <v>0</v>
      </c>
      <c r="AR170" s="18" t="s">
        <v>165</v>
      </c>
      <c r="AT170" s="18" t="s">
        <v>144</v>
      </c>
      <c r="AU170" s="18" t="s">
        <v>93</v>
      </c>
      <c r="AY170" s="18" t="s">
        <v>129</v>
      </c>
      <c r="BE170" s="151">
        <f t="shared" si="14"/>
        <v>0</v>
      </c>
      <c r="BF170" s="151">
        <f t="shared" si="15"/>
        <v>0</v>
      </c>
      <c r="BG170" s="151">
        <f t="shared" si="16"/>
        <v>0</v>
      </c>
      <c r="BH170" s="151">
        <f t="shared" si="17"/>
        <v>0</v>
      </c>
      <c r="BI170" s="151">
        <f t="shared" si="18"/>
        <v>0</v>
      </c>
      <c r="BJ170" s="18" t="s">
        <v>82</v>
      </c>
      <c r="BK170" s="151">
        <f t="shared" si="19"/>
        <v>0</v>
      </c>
      <c r="BL170" s="18" t="s">
        <v>153</v>
      </c>
      <c r="BM170" s="18" t="s">
        <v>304</v>
      </c>
    </row>
    <row r="171" spans="2:65" s="1" customFormat="1" ht="16.5" customHeight="1">
      <c r="B171" s="31"/>
      <c r="C171" s="152" t="s">
        <v>305</v>
      </c>
      <c r="D171" s="152" t="s">
        <v>144</v>
      </c>
      <c r="E171" s="153" t="s">
        <v>306</v>
      </c>
      <c r="F171" s="224" t="s">
        <v>307</v>
      </c>
      <c r="G171" s="224"/>
      <c r="H171" s="224"/>
      <c r="I171" s="224"/>
      <c r="J171" s="154" t="s">
        <v>133</v>
      </c>
      <c r="K171" s="155">
        <v>2</v>
      </c>
      <c r="L171" s="223"/>
      <c r="M171" s="223"/>
      <c r="N171" s="223">
        <f t="shared" si="10"/>
        <v>0</v>
      </c>
      <c r="O171" s="199"/>
      <c r="P171" s="199"/>
      <c r="Q171" s="199"/>
      <c r="R171" s="33"/>
      <c r="T171" s="148" t="s">
        <v>20</v>
      </c>
      <c r="U171" s="40" t="s">
        <v>42</v>
      </c>
      <c r="V171" s="149">
        <v>0</v>
      </c>
      <c r="W171" s="149">
        <f t="shared" si="11"/>
        <v>0</v>
      </c>
      <c r="X171" s="149">
        <v>0.01</v>
      </c>
      <c r="Y171" s="149">
        <f t="shared" si="12"/>
        <v>0.02</v>
      </c>
      <c r="Z171" s="149">
        <v>0</v>
      </c>
      <c r="AA171" s="150">
        <f t="shared" si="13"/>
        <v>0</v>
      </c>
      <c r="AR171" s="18" t="s">
        <v>165</v>
      </c>
      <c r="AT171" s="18" t="s">
        <v>144</v>
      </c>
      <c r="AU171" s="18" t="s">
        <v>93</v>
      </c>
      <c r="AY171" s="18" t="s">
        <v>129</v>
      </c>
      <c r="BE171" s="151">
        <f t="shared" si="14"/>
        <v>0</v>
      </c>
      <c r="BF171" s="151">
        <f t="shared" si="15"/>
        <v>0</v>
      </c>
      <c r="BG171" s="151">
        <f t="shared" si="16"/>
        <v>0</v>
      </c>
      <c r="BH171" s="151">
        <f t="shared" si="17"/>
        <v>0</v>
      </c>
      <c r="BI171" s="151">
        <f t="shared" si="18"/>
        <v>0</v>
      </c>
      <c r="BJ171" s="18" t="s">
        <v>82</v>
      </c>
      <c r="BK171" s="151">
        <f t="shared" si="19"/>
        <v>0</v>
      </c>
      <c r="BL171" s="18" t="s">
        <v>153</v>
      </c>
      <c r="BM171" s="18" t="s">
        <v>308</v>
      </c>
    </row>
    <row r="172" spans="2:65" s="1" customFormat="1" ht="16.5" customHeight="1">
      <c r="B172" s="31"/>
      <c r="C172" s="152" t="s">
        <v>309</v>
      </c>
      <c r="D172" s="152" t="s">
        <v>144</v>
      </c>
      <c r="E172" s="153" t="s">
        <v>310</v>
      </c>
      <c r="F172" s="224" t="s">
        <v>311</v>
      </c>
      <c r="G172" s="224"/>
      <c r="H172" s="224"/>
      <c r="I172" s="224"/>
      <c r="J172" s="154" t="s">
        <v>312</v>
      </c>
      <c r="K172" s="155">
        <v>4</v>
      </c>
      <c r="L172" s="223"/>
      <c r="M172" s="223"/>
      <c r="N172" s="223">
        <f t="shared" si="10"/>
        <v>0</v>
      </c>
      <c r="O172" s="199"/>
      <c r="P172" s="199"/>
      <c r="Q172" s="199"/>
      <c r="R172" s="33"/>
      <c r="T172" s="148" t="s">
        <v>20</v>
      </c>
      <c r="U172" s="40" t="s">
        <v>42</v>
      </c>
      <c r="V172" s="149">
        <v>0</v>
      </c>
      <c r="W172" s="149">
        <f t="shared" si="11"/>
        <v>0</v>
      </c>
      <c r="X172" s="149">
        <v>0</v>
      </c>
      <c r="Y172" s="149">
        <f t="shared" si="12"/>
        <v>0</v>
      </c>
      <c r="Z172" s="149">
        <v>0</v>
      </c>
      <c r="AA172" s="150">
        <f t="shared" si="13"/>
        <v>0</v>
      </c>
      <c r="AR172" s="18" t="s">
        <v>165</v>
      </c>
      <c r="AT172" s="18" t="s">
        <v>144</v>
      </c>
      <c r="AU172" s="18" t="s">
        <v>93</v>
      </c>
      <c r="AY172" s="18" t="s">
        <v>129</v>
      </c>
      <c r="BE172" s="151">
        <f t="shared" si="14"/>
        <v>0</v>
      </c>
      <c r="BF172" s="151">
        <f t="shared" si="15"/>
        <v>0</v>
      </c>
      <c r="BG172" s="151">
        <f t="shared" si="16"/>
        <v>0</v>
      </c>
      <c r="BH172" s="151">
        <f t="shared" si="17"/>
        <v>0</v>
      </c>
      <c r="BI172" s="151">
        <f t="shared" si="18"/>
        <v>0</v>
      </c>
      <c r="BJ172" s="18" t="s">
        <v>82</v>
      </c>
      <c r="BK172" s="151">
        <f t="shared" si="19"/>
        <v>0</v>
      </c>
      <c r="BL172" s="18" t="s">
        <v>153</v>
      </c>
      <c r="BM172" s="18" t="s">
        <v>313</v>
      </c>
    </row>
    <row r="173" spans="2:65" s="1" customFormat="1" ht="16.5" customHeight="1">
      <c r="B173" s="31"/>
      <c r="C173" s="152" t="s">
        <v>314</v>
      </c>
      <c r="D173" s="152" t="s">
        <v>144</v>
      </c>
      <c r="E173" s="153" t="s">
        <v>315</v>
      </c>
      <c r="F173" s="224" t="s">
        <v>316</v>
      </c>
      <c r="G173" s="224"/>
      <c r="H173" s="224"/>
      <c r="I173" s="224"/>
      <c r="J173" s="154" t="s">
        <v>133</v>
      </c>
      <c r="K173" s="155">
        <v>2</v>
      </c>
      <c r="L173" s="223"/>
      <c r="M173" s="223"/>
      <c r="N173" s="223">
        <f t="shared" si="10"/>
        <v>0</v>
      </c>
      <c r="O173" s="199"/>
      <c r="P173" s="199"/>
      <c r="Q173" s="199"/>
      <c r="R173" s="33"/>
      <c r="T173" s="148" t="s">
        <v>20</v>
      </c>
      <c r="U173" s="40" t="s">
        <v>42</v>
      </c>
      <c r="V173" s="149">
        <v>0</v>
      </c>
      <c r="W173" s="149">
        <f t="shared" si="11"/>
        <v>0</v>
      </c>
      <c r="X173" s="149">
        <v>0</v>
      </c>
      <c r="Y173" s="149">
        <f t="shared" si="12"/>
        <v>0</v>
      </c>
      <c r="Z173" s="149">
        <v>0</v>
      </c>
      <c r="AA173" s="150">
        <f t="shared" si="13"/>
        <v>0</v>
      </c>
      <c r="AR173" s="18" t="s">
        <v>165</v>
      </c>
      <c r="AT173" s="18" t="s">
        <v>144</v>
      </c>
      <c r="AU173" s="18" t="s">
        <v>93</v>
      </c>
      <c r="AY173" s="18" t="s">
        <v>129</v>
      </c>
      <c r="BE173" s="151">
        <f t="shared" si="14"/>
        <v>0</v>
      </c>
      <c r="BF173" s="151">
        <f t="shared" si="15"/>
        <v>0</v>
      </c>
      <c r="BG173" s="151">
        <f t="shared" si="16"/>
        <v>0</v>
      </c>
      <c r="BH173" s="151">
        <f t="shared" si="17"/>
        <v>0</v>
      </c>
      <c r="BI173" s="151">
        <f t="shared" si="18"/>
        <v>0</v>
      </c>
      <c r="BJ173" s="18" t="s">
        <v>82</v>
      </c>
      <c r="BK173" s="151">
        <f t="shared" si="19"/>
        <v>0</v>
      </c>
      <c r="BL173" s="18" t="s">
        <v>153</v>
      </c>
      <c r="BM173" s="18" t="s">
        <v>317</v>
      </c>
    </row>
    <row r="174" spans="2:65" s="9" customFormat="1" ht="29.85" customHeight="1">
      <c r="B174" s="133"/>
      <c r="C174" s="134"/>
      <c r="D174" s="143" t="s">
        <v>110</v>
      </c>
      <c r="E174" s="143"/>
      <c r="F174" s="143"/>
      <c r="G174" s="143"/>
      <c r="H174" s="143"/>
      <c r="I174" s="143"/>
      <c r="J174" s="143"/>
      <c r="K174" s="143"/>
      <c r="L174" s="143"/>
      <c r="M174" s="143"/>
      <c r="N174" s="200">
        <f>BK174</f>
        <v>0</v>
      </c>
      <c r="O174" s="201"/>
      <c r="P174" s="201"/>
      <c r="Q174" s="201"/>
      <c r="R174" s="136"/>
      <c r="T174" s="137"/>
      <c r="U174" s="134"/>
      <c r="V174" s="134"/>
      <c r="W174" s="138">
        <f>SUM(W175:W194)</f>
        <v>26.424174000000004</v>
      </c>
      <c r="X174" s="134"/>
      <c r="Y174" s="138">
        <f>SUM(Y175:Y194)</f>
        <v>0.31829000000000002</v>
      </c>
      <c r="Z174" s="134"/>
      <c r="AA174" s="139">
        <f>SUM(AA175:AA194)</f>
        <v>0.45023999999999997</v>
      </c>
      <c r="AR174" s="140" t="s">
        <v>93</v>
      </c>
      <c r="AT174" s="141" t="s">
        <v>76</v>
      </c>
      <c r="AU174" s="141" t="s">
        <v>82</v>
      </c>
      <c r="AY174" s="140" t="s">
        <v>129</v>
      </c>
      <c r="BK174" s="142">
        <f>SUM(BK175:BK194)</f>
        <v>0</v>
      </c>
    </row>
    <row r="175" spans="2:65" s="1" customFormat="1" ht="25.5" customHeight="1">
      <c r="B175" s="31"/>
      <c r="C175" s="144" t="s">
        <v>318</v>
      </c>
      <c r="D175" s="144" t="s">
        <v>130</v>
      </c>
      <c r="E175" s="145" t="s">
        <v>319</v>
      </c>
      <c r="F175" s="198" t="s">
        <v>320</v>
      </c>
      <c r="G175" s="198"/>
      <c r="H175" s="198"/>
      <c r="I175" s="198"/>
      <c r="J175" s="146" t="s">
        <v>152</v>
      </c>
      <c r="K175" s="147">
        <v>3</v>
      </c>
      <c r="L175" s="199"/>
      <c r="M175" s="199"/>
      <c r="N175" s="199">
        <f t="shared" ref="N175:N194" si="20">ROUND(L175*K175,2)</f>
        <v>0</v>
      </c>
      <c r="O175" s="199"/>
      <c r="P175" s="199"/>
      <c r="Q175" s="199"/>
      <c r="R175" s="33"/>
      <c r="T175" s="148" t="s">
        <v>20</v>
      </c>
      <c r="U175" s="40" t="s">
        <v>42</v>
      </c>
      <c r="V175" s="149">
        <v>0.35</v>
      </c>
      <c r="W175" s="149">
        <f t="shared" ref="W175:W194" si="21">V175*K175</f>
        <v>1.0499999999999998</v>
      </c>
      <c r="X175" s="149">
        <v>0</v>
      </c>
      <c r="Y175" s="149">
        <f t="shared" ref="Y175:Y194" si="22">X175*K175</f>
        <v>0</v>
      </c>
      <c r="Z175" s="149">
        <v>9.3579999999999997E-2</v>
      </c>
      <c r="AA175" s="150">
        <f t="shared" ref="AA175:AA194" si="23">Z175*K175</f>
        <v>0.28073999999999999</v>
      </c>
      <c r="AR175" s="18" t="s">
        <v>153</v>
      </c>
      <c r="AT175" s="18" t="s">
        <v>130</v>
      </c>
      <c r="AU175" s="18" t="s">
        <v>93</v>
      </c>
      <c r="AY175" s="18" t="s">
        <v>129</v>
      </c>
      <c r="BE175" s="151">
        <f t="shared" ref="BE175:BE194" si="24">IF(U175="základní",N175,0)</f>
        <v>0</v>
      </c>
      <c r="BF175" s="151">
        <f t="shared" ref="BF175:BF194" si="25">IF(U175="snížená",N175,0)</f>
        <v>0</v>
      </c>
      <c r="BG175" s="151">
        <f t="shared" ref="BG175:BG194" si="26">IF(U175="zákl. přenesená",N175,0)</f>
        <v>0</v>
      </c>
      <c r="BH175" s="151">
        <f t="shared" ref="BH175:BH194" si="27">IF(U175="sníž. přenesená",N175,0)</f>
        <v>0</v>
      </c>
      <c r="BI175" s="151">
        <f t="shared" ref="BI175:BI194" si="28">IF(U175="nulová",N175,0)</f>
        <v>0</v>
      </c>
      <c r="BJ175" s="18" t="s">
        <v>82</v>
      </c>
      <c r="BK175" s="151">
        <f t="shared" ref="BK175:BK194" si="29">ROUND(L175*K175,2)</f>
        <v>0</v>
      </c>
      <c r="BL175" s="18" t="s">
        <v>153</v>
      </c>
      <c r="BM175" s="18" t="s">
        <v>321</v>
      </c>
    </row>
    <row r="176" spans="2:65" s="1" customFormat="1" ht="25.5" customHeight="1">
      <c r="B176" s="31"/>
      <c r="C176" s="144" t="s">
        <v>322</v>
      </c>
      <c r="D176" s="144" t="s">
        <v>130</v>
      </c>
      <c r="E176" s="145" t="s">
        <v>323</v>
      </c>
      <c r="F176" s="198" t="s">
        <v>324</v>
      </c>
      <c r="G176" s="198"/>
      <c r="H176" s="198"/>
      <c r="I176" s="198"/>
      <c r="J176" s="146" t="s">
        <v>205</v>
      </c>
      <c r="K176" s="147">
        <v>3</v>
      </c>
      <c r="L176" s="199"/>
      <c r="M176" s="199"/>
      <c r="N176" s="199">
        <f t="shared" si="20"/>
        <v>0</v>
      </c>
      <c r="O176" s="199"/>
      <c r="P176" s="199"/>
      <c r="Q176" s="199"/>
      <c r="R176" s="33"/>
      <c r="T176" s="148" t="s">
        <v>20</v>
      </c>
      <c r="U176" s="40" t="s">
        <v>42</v>
      </c>
      <c r="V176" s="149">
        <v>0.42</v>
      </c>
      <c r="W176" s="149">
        <f t="shared" si="21"/>
        <v>1.26</v>
      </c>
      <c r="X176" s="149">
        <v>6.9999999999999994E-5</v>
      </c>
      <c r="Y176" s="149">
        <f t="shared" si="22"/>
        <v>2.0999999999999998E-4</v>
      </c>
      <c r="Z176" s="149">
        <v>4.4999999999999997E-3</v>
      </c>
      <c r="AA176" s="150">
        <f t="shared" si="23"/>
        <v>1.3499999999999998E-2</v>
      </c>
      <c r="AR176" s="18" t="s">
        <v>153</v>
      </c>
      <c r="AT176" s="18" t="s">
        <v>130</v>
      </c>
      <c r="AU176" s="18" t="s">
        <v>93</v>
      </c>
      <c r="AY176" s="18" t="s">
        <v>129</v>
      </c>
      <c r="BE176" s="151">
        <f t="shared" si="24"/>
        <v>0</v>
      </c>
      <c r="BF176" s="151">
        <f t="shared" si="25"/>
        <v>0</v>
      </c>
      <c r="BG176" s="151">
        <f t="shared" si="26"/>
        <v>0</v>
      </c>
      <c r="BH176" s="151">
        <f t="shared" si="27"/>
        <v>0</v>
      </c>
      <c r="BI176" s="151">
        <f t="shared" si="28"/>
        <v>0</v>
      </c>
      <c r="BJ176" s="18" t="s">
        <v>82</v>
      </c>
      <c r="BK176" s="151">
        <f t="shared" si="29"/>
        <v>0</v>
      </c>
      <c r="BL176" s="18" t="s">
        <v>153</v>
      </c>
      <c r="BM176" s="18" t="s">
        <v>325</v>
      </c>
    </row>
    <row r="177" spans="2:65" s="1" customFormat="1" ht="25.5" customHeight="1">
      <c r="B177" s="31"/>
      <c r="C177" s="144" t="s">
        <v>326</v>
      </c>
      <c r="D177" s="144" t="s">
        <v>130</v>
      </c>
      <c r="E177" s="145" t="s">
        <v>327</v>
      </c>
      <c r="F177" s="198" t="s">
        <v>328</v>
      </c>
      <c r="G177" s="198"/>
      <c r="H177" s="198"/>
      <c r="I177" s="198"/>
      <c r="J177" s="146" t="s">
        <v>205</v>
      </c>
      <c r="K177" s="147">
        <v>2</v>
      </c>
      <c r="L177" s="199"/>
      <c r="M177" s="199"/>
      <c r="N177" s="199">
        <f t="shared" si="20"/>
        <v>0</v>
      </c>
      <c r="O177" s="199"/>
      <c r="P177" s="199"/>
      <c r="Q177" s="199"/>
      <c r="R177" s="33"/>
      <c r="T177" s="148" t="s">
        <v>20</v>
      </c>
      <c r="U177" s="40" t="s">
        <v>42</v>
      </c>
      <c r="V177" s="149">
        <v>0.54</v>
      </c>
      <c r="W177" s="149">
        <f t="shared" si="21"/>
        <v>1.08</v>
      </c>
      <c r="X177" s="149">
        <v>6.9999999999999994E-5</v>
      </c>
      <c r="Y177" s="149">
        <f t="shared" si="22"/>
        <v>1.3999999999999999E-4</v>
      </c>
      <c r="Z177" s="149">
        <v>2.4E-2</v>
      </c>
      <c r="AA177" s="150">
        <f t="shared" si="23"/>
        <v>4.8000000000000001E-2</v>
      </c>
      <c r="AR177" s="18" t="s">
        <v>153</v>
      </c>
      <c r="AT177" s="18" t="s">
        <v>130</v>
      </c>
      <c r="AU177" s="18" t="s">
        <v>93</v>
      </c>
      <c r="AY177" s="18" t="s">
        <v>129</v>
      </c>
      <c r="BE177" s="151">
        <f t="shared" si="24"/>
        <v>0</v>
      </c>
      <c r="BF177" s="151">
        <f t="shared" si="25"/>
        <v>0</v>
      </c>
      <c r="BG177" s="151">
        <f t="shared" si="26"/>
        <v>0</v>
      </c>
      <c r="BH177" s="151">
        <f t="shared" si="27"/>
        <v>0</v>
      </c>
      <c r="BI177" s="151">
        <f t="shared" si="28"/>
        <v>0</v>
      </c>
      <c r="BJ177" s="18" t="s">
        <v>82</v>
      </c>
      <c r="BK177" s="151">
        <f t="shared" si="29"/>
        <v>0</v>
      </c>
      <c r="BL177" s="18" t="s">
        <v>153</v>
      </c>
      <c r="BM177" s="18" t="s">
        <v>329</v>
      </c>
    </row>
    <row r="178" spans="2:65" s="1" customFormat="1" ht="25.5" customHeight="1">
      <c r="B178" s="31"/>
      <c r="C178" s="144" t="s">
        <v>330</v>
      </c>
      <c r="D178" s="144" t="s">
        <v>130</v>
      </c>
      <c r="E178" s="145" t="s">
        <v>331</v>
      </c>
      <c r="F178" s="198" t="s">
        <v>332</v>
      </c>
      <c r="G178" s="198"/>
      <c r="H178" s="198"/>
      <c r="I178" s="198"/>
      <c r="J178" s="146" t="s">
        <v>133</v>
      </c>
      <c r="K178" s="147">
        <v>4</v>
      </c>
      <c r="L178" s="199"/>
      <c r="M178" s="199"/>
      <c r="N178" s="199">
        <f t="shared" si="20"/>
        <v>0</v>
      </c>
      <c r="O178" s="199"/>
      <c r="P178" s="199"/>
      <c r="Q178" s="199"/>
      <c r="R178" s="33"/>
      <c r="T178" s="148" t="s">
        <v>20</v>
      </c>
      <c r="U178" s="40" t="s">
        <v>42</v>
      </c>
      <c r="V178" s="149">
        <v>0.67</v>
      </c>
      <c r="W178" s="149">
        <f t="shared" si="21"/>
        <v>2.68</v>
      </c>
      <c r="X178" s="149">
        <v>6.0000000000000002E-5</v>
      </c>
      <c r="Y178" s="149">
        <f t="shared" si="22"/>
        <v>2.4000000000000001E-4</v>
      </c>
      <c r="Z178" s="149">
        <v>2.7E-2</v>
      </c>
      <c r="AA178" s="150">
        <f t="shared" si="23"/>
        <v>0.108</v>
      </c>
      <c r="AR178" s="18" t="s">
        <v>153</v>
      </c>
      <c r="AT178" s="18" t="s">
        <v>130</v>
      </c>
      <c r="AU178" s="18" t="s">
        <v>93</v>
      </c>
      <c r="AY178" s="18" t="s">
        <v>129</v>
      </c>
      <c r="BE178" s="151">
        <f t="shared" si="24"/>
        <v>0</v>
      </c>
      <c r="BF178" s="151">
        <f t="shared" si="25"/>
        <v>0</v>
      </c>
      <c r="BG178" s="151">
        <f t="shared" si="26"/>
        <v>0</v>
      </c>
      <c r="BH178" s="151">
        <f t="shared" si="27"/>
        <v>0</v>
      </c>
      <c r="BI178" s="151">
        <f t="shared" si="28"/>
        <v>0</v>
      </c>
      <c r="BJ178" s="18" t="s">
        <v>82</v>
      </c>
      <c r="BK178" s="151">
        <f t="shared" si="29"/>
        <v>0</v>
      </c>
      <c r="BL178" s="18" t="s">
        <v>153</v>
      </c>
      <c r="BM178" s="18" t="s">
        <v>333</v>
      </c>
    </row>
    <row r="179" spans="2:65" s="1" customFormat="1" ht="38.25" customHeight="1">
      <c r="B179" s="31"/>
      <c r="C179" s="144" t="s">
        <v>334</v>
      </c>
      <c r="D179" s="144" t="s">
        <v>130</v>
      </c>
      <c r="E179" s="145" t="s">
        <v>335</v>
      </c>
      <c r="F179" s="198" t="s">
        <v>336</v>
      </c>
      <c r="G179" s="198"/>
      <c r="H179" s="198"/>
      <c r="I179" s="198"/>
      <c r="J179" s="146" t="s">
        <v>205</v>
      </c>
      <c r="K179" s="147">
        <v>1</v>
      </c>
      <c r="L179" s="199"/>
      <c r="M179" s="199"/>
      <c r="N179" s="199">
        <f t="shared" si="20"/>
        <v>0</v>
      </c>
      <c r="O179" s="199"/>
      <c r="P179" s="199"/>
      <c r="Q179" s="199"/>
      <c r="R179" s="33"/>
      <c r="T179" s="148" t="s">
        <v>20</v>
      </c>
      <c r="U179" s="40" t="s">
        <v>42</v>
      </c>
      <c r="V179" s="149">
        <v>0.45</v>
      </c>
      <c r="W179" s="149">
        <f t="shared" si="21"/>
        <v>0.45</v>
      </c>
      <c r="X179" s="149">
        <v>0</v>
      </c>
      <c r="Y179" s="149">
        <f t="shared" si="22"/>
        <v>0</v>
      </c>
      <c r="Z179" s="149">
        <v>0</v>
      </c>
      <c r="AA179" s="150">
        <f t="shared" si="23"/>
        <v>0</v>
      </c>
      <c r="AR179" s="18" t="s">
        <v>153</v>
      </c>
      <c r="AT179" s="18" t="s">
        <v>130</v>
      </c>
      <c r="AU179" s="18" t="s">
        <v>93</v>
      </c>
      <c r="AY179" s="18" t="s">
        <v>129</v>
      </c>
      <c r="BE179" s="151">
        <f t="shared" si="24"/>
        <v>0</v>
      </c>
      <c r="BF179" s="151">
        <f t="shared" si="25"/>
        <v>0</v>
      </c>
      <c r="BG179" s="151">
        <f t="shared" si="26"/>
        <v>0</v>
      </c>
      <c r="BH179" s="151">
        <f t="shared" si="27"/>
        <v>0</v>
      </c>
      <c r="BI179" s="151">
        <f t="shared" si="28"/>
        <v>0</v>
      </c>
      <c r="BJ179" s="18" t="s">
        <v>82</v>
      </c>
      <c r="BK179" s="151">
        <f t="shared" si="29"/>
        <v>0</v>
      </c>
      <c r="BL179" s="18" t="s">
        <v>153</v>
      </c>
      <c r="BM179" s="18" t="s">
        <v>337</v>
      </c>
    </row>
    <row r="180" spans="2:65" s="1" customFormat="1" ht="38.25" customHeight="1">
      <c r="B180" s="31"/>
      <c r="C180" s="144" t="s">
        <v>338</v>
      </c>
      <c r="D180" s="144" t="s">
        <v>130</v>
      </c>
      <c r="E180" s="145" t="s">
        <v>339</v>
      </c>
      <c r="F180" s="198" t="s">
        <v>340</v>
      </c>
      <c r="G180" s="198"/>
      <c r="H180" s="198"/>
      <c r="I180" s="198"/>
      <c r="J180" s="146" t="s">
        <v>205</v>
      </c>
      <c r="K180" s="147">
        <v>1</v>
      </c>
      <c r="L180" s="199"/>
      <c r="M180" s="199"/>
      <c r="N180" s="199">
        <f t="shared" si="20"/>
        <v>0</v>
      </c>
      <c r="O180" s="199"/>
      <c r="P180" s="199"/>
      <c r="Q180" s="199"/>
      <c r="R180" s="33"/>
      <c r="T180" s="148" t="s">
        <v>20</v>
      </c>
      <c r="U180" s="40" t="s">
        <v>42</v>
      </c>
      <c r="V180" s="149">
        <v>0.63</v>
      </c>
      <c r="W180" s="149">
        <f t="shared" si="21"/>
        <v>0.63</v>
      </c>
      <c r="X180" s="149">
        <v>0</v>
      </c>
      <c r="Y180" s="149">
        <f t="shared" si="22"/>
        <v>0</v>
      </c>
      <c r="Z180" s="149">
        <v>0</v>
      </c>
      <c r="AA180" s="150">
        <f t="shared" si="23"/>
        <v>0</v>
      </c>
      <c r="AR180" s="18" t="s">
        <v>153</v>
      </c>
      <c r="AT180" s="18" t="s">
        <v>130</v>
      </c>
      <c r="AU180" s="18" t="s">
        <v>93</v>
      </c>
      <c r="AY180" s="18" t="s">
        <v>129</v>
      </c>
      <c r="BE180" s="151">
        <f t="shared" si="24"/>
        <v>0</v>
      </c>
      <c r="BF180" s="151">
        <f t="shared" si="25"/>
        <v>0</v>
      </c>
      <c r="BG180" s="151">
        <f t="shared" si="26"/>
        <v>0</v>
      </c>
      <c r="BH180" s="151">
        <f t="shared" si="27"/>
        <v>0</v>
      </c>
      <c r="BI180" s="151">
        <f t="shared" si="28"/>
        <v>0</v>
      </c>
      <c r="BJ180" s="18" t="s">
        <v>82</v>
      </c>
      <c r="BK180" s="151">
        <f t="shared" si="29"/>
        <v>0</v>
      </c>
      <c r="BL180" s="18" t="s">
        <v>153</v>
      </c>
      <c r="BM180" s="18" t="s">
        <v>341</v>
      </c>
    </row>
    <row r="181" spans="2:65" s="1" customFormat="1" ht="25.5" customHeight="1">
      <c r="B181" s="31"/>
      <c r="C181" s="144" t="s">
        <v>342</v>
      </c>
      <c r="D181" s="144" t="s">
        <v>130</v>
      </c>
      <c r="E181" s="145" t="s">
        <v>343</v>
      </c>
      <c r="F181" s="198" t="s">
        <v>344</v>
      </c>
      <c r="G181" s="198"/>
      <c r="H181" s="198"/>
      <c r="I181" s="198"/>
      <c r="J181" s="146" t="s">
        <v>196</v>
      </c>
      <c r="K181" s="147">
        <v>1.5</v>
      </c>
      <c r="L181" s="199"/>
      <c r="M181" s="199"/>
      <c r="N181" s="199">
        <f t="shared" si="20"/>
        <v>0</v>
      </c>
      <c r="O181" s="199"/>
      <c r="P181" s="199"/>
      <c r="Q181" s="199"/>
      <c r="R181" s="33"/>
      <c r="T181" s="148" t="s">
        <v>20</v>
      </c>
      <c r="U181" s="40" t="s">
        <v>42</v>
      </c>
      <c r="V181" s="149">
        <v>4.0430000000000001</v>
      </c>
      <c r="W181" s="149">
        <f t="shared" si="21"/>
        <v>6.0645000000000007</v>
      </c>
      <c r="X181" s="149">
        <v>0</v>
      </c>
      <c r="Y181" s="149">
        <f t="shared" si="22"/>
        <v>0</v>
      </c>
      <c r="Z181" s="149">
        <v>0</v>
      </c>
      <c r="AA181" s="150">
        <f t="shared" si="23"/>
        <v>0</v>
      </c>
      <c r="AR181" s="18" t="s">
        <v>153</v>
      </c>
      <c r="AT181" s="18" t="s">
        <v>130</v>
      </c>
      <c r="AU181" s="18" t="s">
        <v>93</v>
      </c>
      <c r="AY181" s="18" t="s">
        <v>129</v>
      </c>
      <c r="BE181" s="151">
        <f t="shared" si="24"/>
        <v>0</v>
      </c>
      <c r="BF181" s="151">
        <f t="shared" si="25"/>
        <v>0</v>
      </c>
      <c r="BG181" s="151">
        <f t="shared" si="26"/>
        <v>0</v>
      </c>
      <c r="BH181" s="151">
        <f t="shared" si="27"/>
        <v>0</v>
      </c>
      <c r="BI181" s="151">
        <f t="shared" si="28"/>
        <v>0</v>
      </c>
      <c r="BJ181" s="18" t="s">
        <v>82</v>
      </c>
      <c r="BK181" s="151">
        <f t="shared" si="29"/>
        <v>0</v>
      </c>
      <c r="BL181" s="18" t="s">
        <v>153</v>
      </c>
      <c r="BM181" s="18" t="s">
        <v>345</v>
      </c>
    </row>
    <row r="182" spans="2:65" s="1" customFormat="1" ht="38.25" customHeight="1">
      <c r="B182" s="31"/>
      <c r="C182" s="144" t="s">
        <v>346</v>
      </c>
      <c r="D182" s="144" t="s">
        <v>130</v>
      </c>
      <c r="E182" s="145" t="s">
        <v>347</v>
      </c>
      <c r="F182" s="198" t="s">
        <v>348</v>
      </c>
      <c r="G182" s="198"/>
      <c r="H182" s="198"/>
      <c r="I182" s="198"/>
      <c r="J182" s="146" t="s">
        <v>133</v>
      </c>
      <c r="K182" s="147">
        <v>1</v>
      </c>
      <c r="L182" s="199"/>
      <c r="M182" s="199"/>
      <c r="N182" s="199">
        <f t="shared" si="20"/>
        <v>0</v>
      </c>
      <c r="O182" s="199"/>
      <c r="P182" s="199"/>
      <c r="Q182" s="199"/>
      <c r="R182" s="33"/>
      <c r="T182" s="148" t="s">
        <v>20</v>
      </c>
      <c r="U182" s="40" t="s">
        <v>42</v>
      </c>
      <c r="V182" s="149">
        <v>0.51200000000000001</v>
      </c>
      <c r="W182" s="149">
        <f t="shared" si="21"/>
        <v>0.51200000000000001</v>
      </c>
      <c r="X182" s="149">
        <v>6.0800000000000003E-3</v>
      </c>
      <c r="Y182" s="149">
        <f t="shared" si="22"/>
        <v>6.0800000000000003E-3</v>
      </c>
      <c r="Z182" s="149">
        <v>0</v>
      </c>
      <c r="AA182" s="150">
        <f t="shared" si="23"/>
        <v>0</v>
      </c>
      <c r="AR182" s="18" t="s">
        <v>153</v>
      </c>
      <c r="AT182" s="18" t="s">
        <v>130</v>
      </c>
      <c r="AU182" s="18" t="s">
        <v>93</v>
      </c>
      <c r="AY182" s="18" t="s">
        <v>129</v>
      </c>
      <c r="BE182" s="151">
        <f t="shared" si="24"/>
        <v>0</v>
      </c>
      <c r="BF182" s="151">
        <f t="shared" si="25"/>
        <v>0</v>
      </c>
      <c r="BG182" s="151">
        <f t="shared" si="26"/>
        <v>0</v>
      </c>
      <c r="BH182" s="151">
        <f t="shared" si="27"/>
        <v>0</v>
      </c>
      <c r="BI182" s="151">
        <f t="shared" si="28"/>
        <v>0</v>
      </c>
      <c r="BJ182" s="18" t="s">
        <v>82</v>
      </c>
      <c r="BK182" s="151">
        <f t="shared" si="29"/>
        <v>0</v>
      </c>
      <c r="BL182" s="18" t="s">
        <v>153</v>
      </c>
      <c r="BM182" s="18" t="s">
        <v>349</v>
      </c>
    </row>
    <row r="183" spans="2:65" s="1" customFormat="1" ht="38.25" customHeight="1">
      <c r="B183" s="31"/>
      <c r="C183" s="144" t="s">
        <v>350</v>
      </c>
      <c r="D183" s="144" t="s">
        <v>130</v>
      </c>
      <c r="E183" s="145" t="s">
        <v>351</v>
      </c>
      <c r="F183" s="198" t="s">
        <v>352</v>
      </c>
      <c r="G183" s="198"/>
      <c r="H183" s="198"/>
      <c r="I183" s="198"/>
      <c r="J183" s="146" t="s">
        <v>133</v>
      </c>
      <c r="K183" s="147">
        <v>1</v>
      </c>
      <c r="L183" s="199"/>
      <c r="M183" s="199"/>
      <c r="N183" s="199">
        <f t="shared" si="20"/>
        <v>0</v>
      </c>
      <c r="O183" s="199"/>
      <c r="P183" s="199"/>
      <c r="Q183" s="199"/>
      <c r="R183" s="33"/>
      <c r="T183" s="148" t="s">
        <v>20</v>
      </c>
      <c r="U183" s="40" t="s">
        <v>42</v>
      </c>
      <c r="V183" s="149">
        <v>0.51200000000000001</v>
      </c>
      <c r="W183" s="149">
        <f t="shared" si="21"/>
        <v>0.51200000000000001</v>
      </c>
      <c r="X183" s="149">
        <v>5.5799999999999999E-3</v>
      </c>
      <c r="Y183" s="149">
        <f t="shared" si="22"/>
        <v>5.5799999999999999E-3</v>
      </c>
      <c r="Z183" s="149">
        <v>0</v>
      </c>
      <c r="AA183" s="150">
        <f t="shared" si="23"/>
        <v>0</v>
      </c>
      <c r="AR183" s="18" t="s">
        <v>153</v>
      </c>
      <c r="AT183" s="18" t="s">
        <v>130</v>
      </c>
      <c r="AU183" s="18" t="s">
        <v>93</v>
      </c>
      <c r="AY183" s="18" t="s">
        <v>129</v>
      </c>
      <c r="BE183" s="151">
        <f t="shared" si="24"/>
        <v>0</v>
      </c>
      <c r="BF183" s="151">
        <f t="shared" si="25"/>
        <v>0</v>
      </c>
      <c r="BG183" s="151">
        <f t="shared" si="26"/>
        <v>0</v>
      </c>
      <c r="BH183" s="151">
        <f t="shared" si="27"/>
        <v>0</v>
      </c>
      <c r="BI183" s="151">
        <f t="shared" si="28"/>
        <v>0</v>
      </c>
      <c r="BJ183" s="18" t="s">
        <v>82</v>
      </c>
      <c r="BK183" s="151">
        <f t="shared" si="29"/>
        <v>0</v>
      </c>
      <c r="BL183" s="18" t="s">
        <v>153</v>
      </c>
      <c r="BM183" s="18" t="s">
        <v>353</v>
      </c>
    </row>
    <row r="184" spans="2:65" s="1" customFormat="1" ht="38.25" customHeight="1">
      <c r="B184" s="31"/>
      <c r="C184" s="144" t="s">
        <v>354</v>
      </c>
      <c r="D184" s="144" t="s">
        <v>130</v>
      </c>
      <c r="E184" s="145" t="s">
        <v>355</v>
      </c>
      <c r="F184" s="198" t="s">
        <v>356</v>
      </c>
      <c r="G184" s="198"/>
      <c r="H184" s="198"/>
      <c r="I184" s="198"/>
      <c r="J184" s="146" t="s">
        <v>133</v>
      </c>
      <c r="K184" s="147">
        <v>2</v>
      </c>
      <c r="L184" s="199"/>
      <c r="M184" s="199"/>
      <c r="N184" s="199">
        <f t="shared" si="20"/>
        <v>0</v>
      </c>
      <c r="O184" s="199"/>
      <c r="P184" s="199"/>
      <c r="Q184" s="199"/>
      <c r="R184" s="33"/>
      <c r="T184" s="148" t="s">
        <v>20</v>
      </c>
      <c r="U184" s="40" t="s">
        <v>42</v>
      </c>
      <c r="V184" s="149">
        <v>0.86899999999999999</v>
      </c>
      <c r="W184" s="149">
        <f t="shared" si="21"/>
        <v>1.738</v>
      </c>
      <c r="X184" s="149">
        <v>2.0480000000000002E-2</v>
      </c>
      <c r="Y184" s="149">
        <f t="shared" si="22"/>
        <v>4.0960000000000003E-2</v>
      </c>
      <c r="Z184" s="149">
        <v>0</v>
      </c>
      <c r="AA184" s="150">
        <f t="shared" si="23"/>
        <v>0</v>
      </c>
      <c r="AR184" s="18" t="s">
        <v>153</v>
      </c>
      <c r="AT184" s="18" t="s">
        <v>130</v>
      </c>
      <c r="AU184" s="18" t="s">
        <v>93</v>
      </c>
      <c r="AY184" s="18" t="s">
        <v>129</v>
      </c>
      <c r="BE184" s="151">
        <f t="shared" si="24"/>
        <v>0</v>
      </c>
      <c r="BF184" s="151">
        <f t="shared" si="25"/>
        <v>0</v>
      </c>
      <c r="BG184" s="151">
        <f t="shared" si="26"/>
        <v>0</v>
      </c>
      <c r="BH184" s="151">
        <f t="shared" si="27"/>
        <v>0</v>
      </c>
      <c r="BI184" s="151">
        <f t="shared" si="28"/>
        <v>0</v>
      </c>
      <c r="BJ184" s="18" t="s">
        <v>82</v>
      </c>
      <c r="BK184" s="151">
        <f t="shared" si="29"/>
        <v>0</v>
      </c>
      <c r="BL184" s="18" t="s">
        <v>153</v>
      </c>
      <c r="BM184" s="18" t="s">
        <v>357</v>
      </c>
    </row>
    <row r="185" spans="2:65" s="1" customFormat="1" ht="38.25" customHeight="1">
      <c r="B185" s="31"/>
      <c r="C185" s="144" t="s">
        <v>358</v>
      </c>
      <c r="D185" s="144" t="s">
        <v>130</v>
      </c>
      <c r="E185" s="145" t="s">
        <v>359</v>
      </c>
      <c r="F185" s="198" t="s">
        <v>360</v>
      </c>
      <c r="G185" s="198"/>
      <c r="H185" s="198"/>
      <c r="I185" s="198"/>
      <c r="J185" s="146" t="s">
        <v>133</v>
      </c>
      <c r="K185" s="147">
        <v>1</v>
      </c>
      <c r="L185" s="199"/>
      <c r="M185" s="199"/>
      <c r="N185" s="199">
        <f t="shared" si="20"/>
        <v>0</v>
      </c>
      <c r="O185" s="199"/>
      <c r="P185" s="199"/>
      <c r="Q185" s="199"/>
      <c r="R185" s="33"/>
      <c r="T185" s="148" t="s">
        <v>20</v>
      </c>
      <c r="U185" s="40" t="s">
        <v>42</v>
      </c>
      <c r="V185" s="149">
        <v>0.97799999999999998</v>
      </c>
      <c r="W185" s="149">
        <f t="shared" si="21"/>
        <v>0.97799999999999998</v>
      </c>
      <c r="X185" s="149">
        <v>2.154E-2</v>
      </c>
      <c r="Y185" s="149">
        <f t="shared" si="22"/>
        <v>2.154E-2</v>
      </c>
      <c r="Z185" s="149">
        <v>0</v>
      </c>
      <c r="AA185" s="150">
        <f t="shared" si="23"/>
        <v>0</v>
      </c>
      <c r="AR185" s="18" t="s">
        <v>153</v>
      </c>
      <c r="AT185" s="18" t="s">
        <v>130</v>
      </c>
      <c r="AU185" s="18" t="s">
        <v>93</v>
      </c>
      <c r="AY185" s="18" t="s">
        <v>129</v>
      </c>
      <c r="BE185" s="151">
        <f t="shared" si="24"/>
        <v>0</v>
      </c>
      <c r="BF185" s="151">
        <f t="shared" si="25"/>
        <v>0</v>
      </c>
      <c r="BG185" s="151">
        <f t="shared" si="26"/>
        <v>0</v>
      </c>
      <c r="BH185" s="151">
        <f t="shared" si="27"/>
        <v>0</v>
      </c>
      <c r="BI185" s="151">
        <f t="shared" si="28"/>
        <v>0</v>
      </c>
      <c r="BJ185" s="18" t="s">
        <v>82</v>
      </c>
      <c r="BK185" s="151">
        <f t="shared" si="29"/>
        <v>0</v>
      </c>
      <c r="BL185" s="18" t="s">
        <v>153</v>
      </c>
      <c r="BM185" s="18" t="s">
        <v>361</v>
      </c>
    </row>
    <row r="186" spans="2:65" s="1" customFormat="1" ht="25.5" customHeight="1">
      <c r="B186" s="31"/>
      <c r="C186" s="144" t="s">
        <v>362</v>
      </c>
      <c r="D186" s="144" t="s">
        <v>130</v>
      </c>
      <c r="E186" s="145" t="s">
        <v>363</v>
      </c>
      <c r="F186" s="198" t="s">
        <v>364</v>
      </c>
      <c r="G186" s="198"/>
      <c r="H186" s="198"/>
      <c r="I186" s="198"/>
      <c r="J186" s="146" t="s">
        <v>133</v>
      </c>
      <c r="K186" s="147">
        <v>1</v>
      </c>
      <c r="L186" s="199"/>
      <c r="M186" s="199"/>
      <c r="N186" s="199">
        <f t="shared" si="20"/>
        <v>0</v>
      </c>
      <c r="O186" s="199"/>
      <c r="P186" s="199"/>
      <c r="Q186" s="199"/>
      <c r="R186" s="33"/>
      <c r="T186" s="148" t="s">
        <v>20</v>
      </c>
      <c r="U186" s="40" t="s">
        <v>42</v>
      </c>
      <c r="V186" s="149">
        <v>0.51200000000000001</v>
      </c>
      <c r="W186" s="149">
        <f t="shared" si="21"/>
        <v>0.51200000000000001</v>
      </c>
      <c r="X186" s="149">
        <v>6.8000000000000005E-4</v>
      </c>
      <c r="Y186" s="149">
        <f t="shared" si="22"/>
        <v>6.8000000000000005E-4</v>
      </c>
      <c r="Z186" s="149">
        <v>0</v>
      </c>
      <c r="AA186" s="150">
        <f t="shared" si="23"/>
        <v>0</v>
      </c>
      <c r="AR186" s="18" t="s">
        <v>153</v>
      </c>
      <c r="AT186" s="18" t="s">
        <v>130</v>
      </c>
      <c r="AU186" s="18" t="s">
        <v>93</v>
      </c>
      <c r="AY186" s="18" t="s">
        <v>129</v>
      </c>
      <c r="BE186" s="151">
        <f t="shared" si="24"/>
        <v>0</v>
      </c>
      <c r="BF186" s="151">
        <f t="shared" si="25"/>
        <v>0</v>
      </c>
      <c r="BG186" s="151">
        <f t="shared" si="26"/>
        <v>0</v>
      </c>
      <c r="BH186" s="151">
        <f t="shared" si="27"/>
        <v>0</v>
      </c>
      <c r="BI186" s="151">
        <f t="shared" si="28"/>
        <v>0</v>
      </c>
      <c r="BJ186" s="18" t="s">
        <v>82</v>
      </c>
      <c r="BK186" s="151">
        <f t="shared" si="29"/>
        <v>0</v>
      </c>
      <c r="BL186" s="18" t="s">
        <v>153</v>
      </c>
      <c r="BM186" s="18" t="s">
        <v>365</v>
      </c>
    </row>
    <row r="187" spans="2:65" s="1" customFormat="1" ht="25.5" customHeight="1">
      <c r="B187" s="31"/>
      <c r="C187" s="144" t="s">
        <v>366</v>
      </c>
      <c r="D187" s="144" t="s">
        <v>130</v>
      </c>
      <c r="E187" s="145" t="s">
        <v>367</v>
      </c>
      <c r="F187" s="198" t="s">
        <v>368</v>
      </c>
      <c r="G187" s="198"/>
      <c r="H187" s="198"/>
      <c r="I187" s="198"/>
      <c r="J187" s="146" t="s">
        <v>205</v>
      </c>
      <c r="K187" s="147">
        <v>1</v>
      </c>
      <c r="L187" s="199"/>
      <c r="M187" s="199"/>
      <c r="N187" s="199">
        <f t="shared" si="20"/>
        <v>0</v>
      </c>
      <c r="O187" s="199"/>
      <c r="P187" s="199"/>
      <c r="Q187" s="199"/>
      <c r="R187" s="33"/>
      <c r="T187" s="148" t="s">
        <v>20</v>
      </c>
      <c r="U187" s="40" t="s">
        <v>42</v>
      </c>
      <c r="V187" s="149">
        <v>0.61399999999999999</v>
      </c>
      <c r="W187" s="149">
        <f t="shared" si="21"/>
        <v>0.61399999999999999</v>
      </c>
      <c r="X187" s="149">
        <v>3.4470000000000001E-2</v>
      </c>
      <c r="Y187" s="149">
        <f t="shared" si="22"/>
        <v>3.4470000000000001E-2</v>
      </c>
      <c r="Z187" s="149">
        <v>0</v>
      </c>
      <c r="AA187" s="150">
        <f t="shared" si="23"/>
        <v>0</v>
      </c>
      <c r="AR187" s="18" t="s">
        <v>153</v>
      </c>
      <c r="AT187" s="18" t="s">
        <v>130</v>
      </c>
      <c r="AU187" s="18" t="s">
        <v>93</v>
      </c>
      <c r="AY187" s="18" t="s">
        <v>129</v>
      </c>
      <c r="BE187" s="151">
        <f t="shared" si="24"/>
        <v>0</v>
      </c>
      <c r="BF187" s="151">
        <f t="shared" si="25"/>
        <v>0</v>
      </c>
      <c r="BG187" s="151">
        <f t="shared" si="26"/>
        <v>0</v>
      </c>
      <c r="BH187" s="151">
        <f t="shared" si="27"/>
        <v>0</v>
      </c>
      <c r="BI187" s="151">
        <f t="shared" si="28"/>
        <v>0</v>
      </c>
      <c r="BJ187" s="18" t="s">
        <v>82</v>
      </c>
      <c r="BK187" s="151">
        <f t="shared" si="29"/>
        <v>0</v>
      </c>
      <c r="BL187" s="18" t="s">
        <v>153</v>
      </c>
      <c r="BM187" s="18" t="s">
        <v>369</v>
      </c>
    </row>
    <row r="188" spans="2:65" s="1" customFormat="1" ht="25.5" customHeight="1">
      <c r="B188" s="31"/>
      <c r="C188" s="144" t="s">
        <v>370</v>
      </c>
      <c r="D188" s="144" t="s">
        <v>130</v>
      </c>
      <c r="E188" s="145" t="s">
        <v>371</v>
      </c>
      <c r="F188" s="198" t="s">
        <v>372</v>
      </c>
      <c r="G188" s="198"/>
      <c r="H188" s="198"/>
      <c r="I188" s="198"/>
      <c r="J188" s="146" t="s">
        <v>205</v>
      </c>
      <c r="K188" s="147">
        <v>1</v>
      </c>
      <c r="L188" s="199"/>
      <c r="M188" s="199"/>
      <c r="N188" s="199">
        <f t="shared" si="20"/>
        <v>0</v>
      </c>
      <c r="O188" s="199"/>
      <c r="P188" s="199"/>
      <c r="Q188" s="199"/>
      <c r="R188" s="33"/>
      <c r="T188" s="148" t="s">
        <v>20</v>
      </c>
      <c r="U188" s="40" t="s">
        <v>42</v>
      </c>
      <c r="V188" s="149">
        <v>1.9139999999999999</v>
      </c>
      <c r="W188" s="149">
        <f t="shared" si="21"/>
        <v>1.9139999999999999</v>
      </c>
      <c r="X188" s="149">
        <v>5.441E-2</v>
      </c>
      <c r="Y188" s="149">
        <f t="shared" si="22"/>
        <v>5.441E-2</v>
      </c>
      <c r="Z188" s="149">
        <v>0</v>
      </c>
      <c r="AA188" s="150">
        <f t="shared" si="23"/>
        <v>0</v>
      </c>
      <c r="AR188" s="18" t="s">
        <v>153</v>
      </c>
      <c r="AT188" s="18" t="s">
        <v>130</v>
      </c>
      <c r="AU188" s="18" t="s">
        <v>93</v>
      </c>
      <c r="AY188" s="18" t="s">
        <v>129</v>
      </c>
      <c r="BE188" s="151">
        <f t="shared" si="24"/>
        <v>0</v>
      </c>
      <c r="BF188" s="151">
        <f t="shared" si="25"/>
        <v>0</v>
      </c>
      <c r="BG188" s="151">
        <f t="shared" si="26"/>
        <v>0</v>
      </c>
      <c r="BH188" s="151">
        <f t="shared" si="27"/>
        <v>0</v>
      </c>
      <c r="BI188" s="151">
        <f t="shared" si="28"/>
        <v>0</v>
      </c>
      <c r="BJ188" s="18" t="s">
        <v>82</v>
      </c>
      <c r="BK188" s="151">
        <f t="shared" si="29"/>
        <v>0</v>
      </c>
      <c r="BL188" s="18" t="s">
        <v>153</v>
      </c>
      <c r="BM188" s="18" t="s">
        <v>373</v>
      </c>
    </row>
    <row r="189" spans="2:65" s="1" customFormat="1" ht="38.25" customHeight="1">
      <c r="B189" s="31"/>
      <c r="C189" s="144" t="s">
        <v>374</v>
      </c>
      <c r="D189" s="144" t="s">
        <v>130</v>
      </c>
      <c r="E189" s="145" t="s">
        <v>375</v>
      </c>
      <c r="F189" s="198" t="s">
        <v>376</v>
      </c>
      <c r="G189" s="198"/>
      <c r="H189" s="198"/>
      <c r="I189" s="198"/>
      <c r="J189" s="146" t="s">
        <v>133</v>
      </c>
      <c r="K189" s="147">
        <v>1</v>
      </c>
      <c r="L189" s="199"/>
      <c r="M189" s="199"/>
      <c r="N189" s="199">
        <f t="shared" si="20"/>
        <v>0</v>
      </c>
      <c r="O189" s="199"/>
      <c r="P189" s="199"/>
      <c r="Q189" s="199"/>
      <c r="R189" s="33"/>
      <c r="T189" s="148" t="s">
        <v>20</v>
      </c>
      <c r="U189" s="40" t="s">
        <v>42</v>
      </c>
      <c r="V189" s="149">
        <v>4.0140000000000002</v>
      </c>
      <c r="W189" s="149">
        <f t="shared" si="21"/>
        <v>4.0140000000000002</v>
      </c>
      <c r="X189" s="149">
        <v>0.14161000000000001</v>
      </c>
      <c r="Y189" s="149">
        <f t="shared" si="22"/>
        <v>0.14161000000000001</v>
      </c>
      <c r="Z189" s="149">
        <v>0</v>
      </c>
      <c r="AA189" s="150">
        <f t="shared" si="23"/>
        <v>0</v>
      </c>
      <c r="AR189" s="18" t="s">
        <v>153</v>
      </c>
      <c r="AT189" s="18" t="s">
        <v>130</v>
      </c>
      <c r="AU189" s="18" t="s">
        <v>93</v>
      </c>
      <c r="AY189" s="18" t="s">
        <v>129</v>
      </c>
      <c r="BE189" s="151">
        <f t="shared" si="24"/>
        <v>0</v>
      </c>
      <c r="BF189" s="151">
        <f t="shared" si="25"/>
        <v>0</v>
      </c>
      <c r="BG189" s="151">
        <f t="shared" si="26"/>
        <v>0</v>
      </c>
      <c r="BH189" s="151">
        <f t="shared" si="27"/>
        <v>0</v>
      </c>
      <c r="BI189" s="151">
        <f t="shared" si="28"/>
        <v>0</v>
      </c>
      <c r="BJ189" s="18" t="s">
        <v>82</v>
      </c>
      <c r="BK189" s="151">
        <f t="shared" si="29"/>
        <v>0</v>
      </c>
      <c r="BL189" s="18" t="s">
        <v>153</v>
      </c>
      <c r="BM189" s="18" t="s">
        <v>377</v>
      </c>
    </row>
    <row r="190" spans="2:65" s="1" customFormat="1" ht="25.5" customHeight="1">
      <c r="B190" s="31"/>
      <c r="C190" s="144" t="s">
        <v>378</v>
      </c>
      <c r="D190" s="144" t="s">
        <v>130</v>
      </c>
      <c r="E190" s="145" t="s">
        <v>379</v>
      </c>
      <c r="F190" s="198" t="s">
        <v>380</v>
      </c>
      <c r="G190" s="198"/>
      <c r="H190" s="198"/>
      <c r="I190" s="198"/>
      <c r="J190" s="146" t="s">
        <v>133</v>
      </c>
      <c r="K190" s="147">
        <v>2</v>
      </c>
      <c r="L190" s="199"/>
      <c r="M190" s="199"/>
      <c r="N190" s="199">
        <f t="shared" si="20"/>
        <v>0</v>
      </c>
      <c r="O190" s="199"/>
      <c r="P190" s="199"/>
      <c r="Q190" s="199"/>
      <c r="R190" s="33"/>
      <c r="T190" s="148" t="s">
        <v>20</v>
      </c>
      <c r="U190" s="40" t="s">
        <v>42</v>
      </c>
      <c r="V190" s="149">
        <v>0.25</v>
      </c>
      <c r="W190" s="149">
        <f t="shared" si="21"/>
        <v>0.5</v>
      </c>
      <c r="X190" s="149">
        <v>4.4400000000000004E-3</v>
      </c>
      <c r="Y190" s="149">
        <f t="shared" si="22"/>
        <v>8.8800000000000007E-3</v>
      </c>
      <c r="Z190" s="149">
        <v>0</v>
      </c>
      <c r="AA190" s="150">
        <f t="shared" si="23"/>
        <v>0</v>
      </c>
      <c r="AR190" s="18" t="s">
        <v>153</v>
      </c>
      <c r="AT190" s="18" t="s">
        <v>130</v>
      </c>
      <c r="AU190" s="18" t="s">
        <v>93</v>
      </c>
      <c r="AY190" s="18" t="s">
        <v>129</v>
      </c>
      <c r="BE190" s="151">
        <f t="shared" si="24"/>
        <v>0</v>
      </c>
      <c r="BF190" s="151">
        <f t="shared" si="25"/>
        <v>0</v>
      </c>
      <c r="BG190" s="151">
        <f t="shared" si="26"/>
        <v>0</v>
      </c>
      <c r="BH190" s="151">
        <f t="shared" si="27"/>
        <v>0</v>
      </c>
      <c r="BI190" s="151">
        <f t="shared" si="28"/>
        <v>0</v>
      </c>
      <c r="BJ190" s="18" t="s">
        <v>82</v>
      </c>
      <c r="BK190" s="151">
        <f t="shared" si="29"/>
        <v>0</v>
      </c>
      <c r="BL190" s="18" t="s">
        <v>153</v>
      </c>
      <c r="BM190" s="18" t="s">
        <v>381</v>
      </c>
    </row>
    <row r="191" spans="2:65" s="1" customFormat="1" ht="38.25" customHeight="1">
      <c r="B191" s="31"/>
      <c r="C191" s="144" t="s">
        <v>382</v>
      </c>
      <c r="D191" s="144" t="s">
        <v>130</v>
      </c>
      <c r="E191" s="145" t="s">
        <v>383</v>
      </c>
      <c r="F191" s="198" t="s">
        <v>384</v>
      </c>
      <c r="G191" s="198"/>
      <c r="H191" s="198"/>
      <c r="I191" s="198"/>
      <c r="J191" s="146" t="s">
        <v>205</v>
      </c>
      <c r="K191" s="147">
        <v>2</v>
      </c>
      <c r="L191" s="199"/>
      <c r="M191" s="199"/>
      <c r="N191" s="199">
        <f t="shared" si="20"/>
        <v>0</v>
      </c>
      <c r="O191" s="199"/>
      <c r="P191" s="199"/>
      <c r="Q191" s="199"/>
      <c r="R191" s="33"/>
      <c r="T191" s="148" t="s">
        <v>20</v>
      </c>
      <c r="U191" s="40" t="s">
        <v>42</v>
      </c>
      <c r="V191" s="149">
        <v>0.25800000000000001</v>
      </c>
      <c r="W191" s="149">
        <f t="shared" si="21"/>
        <v>0.51600000000000001</v>
      </c>
      <c r="X191" s="149">
        <v>6.8000000000000005E-4</v>
      </c>
      <c r="Y191" s="149">
        <f t="shared" si="22"/>
        <v>1.3600000000000001E-3</v>
      </c>
      <c r="Z191" s="149">
        <v>0</v>
      </c>
      <c r="AA191" s="150">
        <f t="shared" si="23"/>
        <v>0</v>
      </c>
      <c r="AR191" s="18" t="s">
        <v>153</v>
      </c>
      <c r="AT191" s="18" t="s">
        <v>130</v>
      </c>
      <c r="AU191" s="18" t="s">
        <v>93</v>
      </c>
      <c r="AY191" s="18" t="s">
        <v>129</v>
      </c>
      <c r="BE191" s="151">
        <f t="shared" si="24"/>
        <v>0</v>
      </c>
      <c r="BF191" s="151">
        <f t="shared" si="25"/>
        <v>0</v>
      </c>
      <c r="BG191" s="151">
        <f t="shared" si="26"/>
        <v>0</v>
      </c>
      <c r="BH191" s="151">
        <f t="shared" si="27"/>
        <v>0</v>
      </c>
      <c r="BI191" s="151">
        <f t="shared" si="28"/>
        <v>0</v>
      </c>
      <c r="BJ191" s="18" t="s">
        <v>82</v>
      </c>
      <c r="BK191" s="151">
        <f t="shared" si="29"/>
        <v>0</v>
      </c>
      <c r="BL191" s="18" t="s">
        <v>153</v>
      </c>
      <c r="BM191" s="18" t="s">
        <v>385</v>
      </c>
    </row>
    <row r="192" spans="2:65" s="1" customFormat="1" ht="16.5" customHeight="1">
      <c r="B192" s="31"/>
      <c r="C192" s="152" t="s">
        <v>386</v>
      </c>
      <c r="D192" s="152" t="s">
        <v>144</v>
      </c>
      <c r="E192" s="153" t="s">
        <v>387</v>
      </c>
      <c r="F192" s="224" t="s">
        <v>388</v>
      </c>
      <c r="G192" s="224"/>
      <c r="H192" s="224"/>
      <c r="I192" s="224"/>
      <c r="J192" s="154" t="s">
        <v>133</v>
      </c>
      <c r="K192" s="155">
        <v>1</v>
      </c>
      <c r="L192" s="223"/>
      <c r="M192" s="223"/>
      <c r="N192" s="223">
        <f t="shared" si="20"/>
        <v>0</v>
      </c>
      <c r="O192" s="199"/>
      <c r="P192" s="199"/>
      <c r="Q192" s="199"/>
      <c r="R192" s="33"/>
      <c r="T192" s="148" t="s">
        <v>20</v>
      </c>
      <c r="U192" s="40" t="s">
        <v>42</v>
      </c>
      <c r="V192" s="149">
        <v>0</v>
      </c>
      <c r="W192" s="149">
        <f t="shared" si="21"/>
        <v>0</v>
      </c>
      <c r="X192" s="149">
        <v>1E-3</v>
      </c>
      <c r="Y192" s="149">
        <f t="shared" si="22"/>
        <v>1E-3</v>
      </c>
      <c r="Z192" s="149">
        <v>0</v>
      </c>
      <c r="AA192" s="150">
        <f t="shared" si="23"/>
        <v>0</v>
      </c>
      <c r="AR192" s="18" t="s">
        <v>165</v>
      </c>
      <c r="AT192" s="18" t="s">
        <v>144</v>
      </c>
      <c r="AU192" s="18" t="s">
        <v>93</v>
      </c>
      <c r="AY192" s="18" t="s">
        <v>129</v>
      </c>
      <c r="BE192" s="151">
        <f t="shared" si="24"/>
        <v>0</v>
      </c>
      <c r="BF192" s="151">
        <f t="shared" si="25"/>
        <v>0</v>
      </c>
      <c r="BG192" s="151">
        <f t="shared" si="26"/>
        <v>0</v>
      </c>
      <c r="BH192" s="151">
        <f t="shared" si="27"/>
        <v>0</v>
      </c>
      <c r="BI192" s="151">
        <f t="shared" si="28"/>
        <v>0</v>
      </c>
      <c r="BJ192" s="18" t="s">
        <v>82</v>
      </c>
      <c r="BK192" s="151">
        <f t="shared" si="29"/>
        <v>0</v>
      </c>
      <c r="BL192" s="18" t="s">
        <v>153</v>
      </c>
      <c r="BM192" s="18" t="s">
        <v>389</v>
      </c>
    </row>
    <row r="193" spans="2:65" s="1" customFormat="1" ht="16.5" customHeight="1">
      <c r="B193" s="31"/>
      <c r="C193" s="144" t="s">
        <v>390</v>
      </c>
      <c r="D193" s="144" t="s">
        <v>130</v>
      </c>
      <c r="E193" s="145" t="s">
        <v>391</v>
      </c>
      <c r="F193" s="198" t="s">
        <v>392</v>
      </c>
      <c r="G193" s="198"/>
      <c r="H193" s="198"/>
      <c r="I193" s="198"/>
      <c r="J193" s="146" t="s">
        <v>133</v>
      </c>
      <c r="K193" s="147">
        <v>1</v>
      </c>
      <c r="L193" s="199"/>
      <c r="M193" s="199"/>
      <c r="N193" s="199">
        <f t="shared" si="20"/>
        <v>0</v>
      </c>
      <c r="O193" s="199"/>
      <c r="P193" s="199"/>
      <c r="Q193" s="199"/>
      <c r="R193" s="33"/>
      <c r="T193" s="148" t="s">
        <v>20</v>
      </c>
      <c r="U193" s="40" t="s">
        <v>42</v>
      </c>
      <c r="V193" s="149">
        <v>0.114</v>
      </c>
      <c r="W193" s="149">
        <f t="shared" si="21"/>
        <v>0.114</v>
      </c>
      <c r="X193" s="149">
        <v>1.1299999999999999E-3</v>
      </c>
      <c r="Y193" s="149">
        <f t="shared" si="22"/>
        <v>1.1299999999999999E-3</v>
      </c>
      <c r="Z193" s="149">
        <v>0</v>
      </c>
      <c r="AA193" s="150">
        <f t="shared" si="23"/>
        <v>0</v>
      </c>
      <c r="AR193" s="18" t="s">
        <v>153</v>
      </c>
      <c r="AT193" s="18" t="s">
        <v>130</v>
      </c>
      <c r="AU193" s="18" t="s">
        <v>93</v>
      </c>
      <c r="AY193" s="18" t="s">
        <v>129</v>
      </c>
      <c r="BE193" s="151">
        <f t="shared" si="24"/>
        <v>0</v>
      </c>
      <c r="BF193" s="151">
        <f t="shared" si="25"/>
        <v>0</v>
      </c>
      <c r="BG193" s="151">
        <f t="shared" si="26"/>
        <v>0</v>
      </c>
      <c r="BH193" s="151">
        <f t="shared" si="27"/>
        <v>0</v>
      </c>
      <c r="BI193" s="151">
        <f t="shared" si="28"/>
        <v>0</v>
      </c>
      <c r="BJ193" s="18" t="s">
        <v>82</v>
      </c>
      <c r="BK193" s="151">
        <f t="shared" si="29"/>
        <v>0</v>
      </c>
      <c r="BL193" s="18" t="s">
        <v>153</v>
      </c>
      <c r="BM193" s="18" t="s">
        <v>393</v>
      </c>
    </row>
    <row r="194" spans="2:65" s="1" customFormat="1" ht="25.5" customHeight="1">
      <c r="B194" s="31"/>
      <c r="C194" s="144" t="s">
        <v>394</v>
      </c>
      <c r="D194" s="144" t="s">
        <v>130</v>
      </c>
      <c r="E194" s="145" t="s">
        <v>395</v>
      </c>
      <c r="F194" s="198" t="s">
        <v>396</v>
      </c>
      <c r="G194" s="198"/>
      <c r="H194" s="198"/>
      <c r="I194" s="198"/>
      <c r="J194" s="146" t="s">
        <v>196</v>
      </c>
      <c r="K194" s="147">
        <v>0.318</v>
      </c>
      <c r="L194" s="199"/>
      <c r="M194" s="199"/>
      <c r="N194" s="199">
        <f t="shared" si="20"/>
        <v>0</v>
      </c>
      <c r="O194" s="199"/>
      <c r="P194" s="199"/>
      <c r="Q194" s="199"/>
      <c r="R194" s="33"/>
      <c r="T194" s="148" t="s">
        <v>20</v>
      </c>
      <c r="U194" s="40" t="s">
        <v>42</v>
      </c>
      <c r="V194" s="149">
        <v>4.0430000000000001</v>
      </c>
      <c r="W194" s="149">
        <f t="shared" si="21"/>
        <v>1.285674</v>
      </c>
      <c r="X194" s="149">
        <v>0</v>
      </c>
      <c r="Y194" s="149">
        <f t="shared" si="22"/>
        <v>0</v>
      </c>
      <c r="Z194" s="149">
        <v>0</v>
      </c>
      <c r="AA194" s="150">
        <f t="shared" si="23"/>
        <v>0</v>
      </c>
      <c r="AR194" s="18" t="s">
        <v>153</v>
      </c>
      <c r="AT194" s="18" t="s">
        <v>130</v>
      </c>
      <c r="AU194" s="18" t="s">
        <v>93</v>
      </c>
      <c r="AY194" s="18" t="s">
        <v>129</v>
      </c>
      <c r="BE194" s="151">
        <f t="shared" si="24"/>
        <v>0</v>
      </c>
      <c r="BF194" s="151">
        <f t="shared" si="25"/>
        <v>0</v>
      </c>
      <c r="BG194" s="151">
        <f t="shared" si="26"/>
        <v>0</v>
      </c>
      <c r="BH194" s="151">
        <f t="shared" si="27"/>
        <v>0</v>
      </c>
      <c r="BI194" s="151">
        <f t="shared" si="28"/>
        <v>0</v>
      </c>
      <c r="BJ194" s="18" t="s">
        <v>82</v>
      </c>
      <c r="BK194" s="151">
        <f t="shared" si="29"/>
        <v>0</v>
      </c>
      <c r="BL194" s="18" t="s">
        <v>153</v>
      </c>
      <c r="BM194" s="18" t="s">
        <v>397</v>
      </c>
    </row>
    <row r="195" spans="2:65" s="9" customFormat="1" ht="29.85" customHeight="1">
      <c r="B195" s="133"/>
      <c r="C195" s="134"/>
      <c r="D195" s="143" t="s">
        <v>111</v>
      </c>
      <c r="E195" s="143"/>
      <c r="F195" s="143"/>
      <c r="G195" s="143"/>
      <c r="H195" s="143"/>
      <c r="I195" s="143"/>
      <c r="J195" s="143"/>
      <c r="K195" s="143"/>
      <c r="L195" s="143"/>
      <c r="M195" s="143"/>
      <c r="N195" s="200">
        <f>BK195</f>
        <v>0</v>
      </c>
      <c r="O195" s="201"/>
      <c r="P195" s="201"/>
      <c r="Q195" s="201"/>
      <c r="R195" s="136"/>
      <c r="T195" s="137"/>
      <c r="U195" s="134"/>
      <c r="V195" s="134"/>
      <c r="W195" s="138">
        <f>SUM(W196:W218)</f>
        <v>136.66941699999995</v>
      </c>
      <c r="X195" s="134"/>
      <c r="Y195" s="138">
        <f>SUM(Y196:Y218)</f>
        <v>0.6594000000000001</v>
      </c>
      <c r="Z195" s="134"/>
      <c r="AA195" s="139">
        <f>SUM(AA196:AA218)</f>
        <v>1.09192</v>
      </c>
      <c r="AR195" s="140" t="s">
        <v>93</v>
      </c>
      <c r="AT195" s="141" t="s">
        <v>76</v>
      </c>
      <c r="AU195" s="141" t="s">
        <v>82</v>
      </c>
      <c r="AY195" s="140" t="s">
        <v>129</v>
      </c>
      <c r="BK195" s="142">
        <f>SUM(BK196:BK218)</f>
        <v>0</v>
      </c>
    </row>
    <row r="196" spans="2:65" s="1" customFormat="1" ht="16.5" customHeight="1">
      <c r="B196" s="31"/>
      <c r="C196" s="144" t="s">
        <v>398</v>
      </c>
      <c r="D196" s="144" t="s">
        <v>130</v>
      </c>
      <c r="E196" s="145" t="s">
        <v>399</v>
      </c>
      <c r="F196" s="198" t="s">
        <v>400</v>
      </c>
      <c r="G196" s="198"/>
      <c r="H196" s="198"/>
      <c r="I196" s="198"/>
      <c r="J196" s="146" t="s">
        <v>152</v>
      </c>
      <c r="K196" s="147">
        <v>62</v>
      </c>
      <c r="L196" s="199"/>
      <c r="M196" s="199"/>
      <c r="N196" s="199">
        <f t="shared" ref="N196:N218" si="30">ROUND(L196*K196,2)</f>
        <v>0</v>
      </c>
      <c r="O196" s="199"/>
      <c r="P196" s="199"/>
      <c r="Q196" s="199"/>
      <c r="R196" s="33"/>
      <c r="T196" s="148" t="s">
        <v>20</v>
      </c>
      <c r="U196" s="40" t="s">
        <v>42</v>
      </c>
      <c r="V196" s="149">
        <v>0.03</v>
      </c>
      <c r="W196" s="149">
        <f t="shared" ref="W196:W218" si="31">V196*K196</f>
        <v>1.8599999999999999</v>
      </c>
      <c r="X196" s="149">
        <v>1.2E-4</v>
      </c>
      <c r="Y196" s="149">
        <f t="shared" ref="Y196:Y218" si="32">X196*K196</f>
        <v>7.4400000000000004E-3</v>
      </c>
      <c r="Z196" s="149">
        <v>0</v>
      </c>
      <c r="AA196" s="150">
        <f t="shared" ref="AA196:AA218" si="33">Z196*K196</f>
        <v>0</v>
      </c>
      <c r="AR196" s="18" t="s">
        <v>153</v>
      </c>
      <c r="AT196" s="18" t="s">
        <v>130</v>
      </c>
      <c r="AU196" s="18" t="s">
        <v>93</v>
      </c>
      <c r="AY196" s="18" t="s">
        <v>129</v>
      </c>
      <c r="BE196" s="151">
        <f t="shared" ref="BE196:BE218" si="34">IF(U196="základní",N196,0)</f>
        <v>0</v>
      </c>
      <c r="BF196" s="151">
        <f t="shared" ref="BF196:BF218" si="35">IF(U196="snížená",N196,0)</f>
        <v>0</v>
      </c>
      <c r="BG196" s="151">
        <f t="shared" ref="BG196:BG218" si="36">IF(U196="zákl. přenesená",N196,0)</f>
        <v>0</v>
      </c>
      <c r="BH196" s="151">
        <f t="shared" ref="BH196:BH218" si="37">IF(U196="sníž. přenesená",N196,0)</f>
        <v>0</v>
      </c>
      <c r="BI196" s="151">
        <f t="shared" ref="BI196:BI218" si="38">IF(U196="nulová",N196,0)</f>
        <v>0</v>
      </c>
      <c r="BJ196" s="18" t="s">
        <v>82</v>
      </c>
      <c r="BK196" s="151">
        <f t="shared" ref="BK196:BK218" si="39">ROUND(L196*K196,2)</f>
        <v>0</v>
      </c>
      <c r="BL196" s="18" t="s">
        <v>153</v>
      </c>
      <c r="BM196" s="18" t="s">
        <v>401</v>
      </c>
    </row>
    <row r="197" spans="2:65" s="1" customFormat="1" ht="16.5" customHeight="1">
      <c r="B197" s="31"/>
      <c r="C197" s="144" t="s">
        <v>402</v>
      </c>
      <c r="D197" s="144" t="s">
        <v>130</v>
      </c>
      <c r="E197" s="145" t="s">
        <v>403</v>
      </c>
      <c r="F197" s="198" t="s">
        <v>404</v>
      </c>
      <c r="G197" s="198"/>
      <c r="H197" s="198"/>
      <c r="I197" s="198"/>
      <c r="J197" s="146" t="s">
        <v>152</v>
      </c>
      <c r="K197" s="147">
        <v>121</v>
      </c>
      <c r="L197" s="199"/>
      <c r="M197" s="199"/>
      <c r="N197" s="199">
        <f t="shared" si="30"/>
        <v>0</v>
      </c>
      <c r="O197" s="199"/>
      <c r="P197" s="199"/>
      <c r="Q197" s="199"/>
      <c r="R197" s="33"/>
      <c r="T197" s="148" t="s">
        <v>20</v>
      </c>
      <c r="U197" s="40" t="s">
        <v>42</v>
      </c>
      <c r="V197" s="149">
        <v>0.03</v>
      </c>
      <c r="W197" s="149">
        <f t="shared" si="31"/>
        <v>3.63</v>
      </c>
      <c r="X197" s="149">
        <v>1.2E-4</v>
      </c>
      <c r="Y197" s="149">
        <f t="shared" si="32"/>
        <v>1.452E-2</v>
      </c>
      <c r="Z197" s="149">
        <v>0</v>
      </c>
      <c r="AA197" s="150">
        <f t="shared" si="33"/>
        <v>0</v>
      </c>
      <c r="AR197" s="18" t="s">
        <v>153</v>
      </c>
      <c r="AT197" s="18" t="s">
        <v>130</v>
      </c>
      <c r="AU197" s="18" t="s">
        <v>93</v>
      </c>
      <c r="AY197" s="18" t="s">
        <v>129</v>
      </c>
      <c r="BE197" s="151">
        <f t="shared" si="34"/>
        <v>0</v>
      </c>
      <c r="BF197" s="151">
        <f t="shared" si="35"/>
        <v>0</v>
      </c>
      <c r="BG197" s="151">
        <f t="shared" si="36"/>
        <v>0</v>
      </c>
      <c r="BH197" s="151">
        <f t="shared" si="37"/>
        <v>0</v>
      </c>
      <c r="BI197" s="151">
        <f t="shared" si="38"/>
        <v>0</v>
      </c>
      <c r="BJ197" s="18" t="s">
        <v>82</v>
      </c>
      <c r="BK197" s="151">
        <f t="shared" si="39"/>
        <v>0</v>
      </c>
      <c r="BL197" s="18" t="s">
        <v>153</v>
      </c>
      <c r="BM197" s="18" t="s">
        <v>405</v>
      </c>
    </row>
    <row r="198" spans="2:65" s="1" customFormat="1" ht="25.5" customHeight="1">
      <c r="B198" s="31"/>
      <c r="C198" s="144" t="s">
        <v>406</v>
      </c>
      <c r="D198" s="144" t="s">
        <v>130</v>
      </c>
      <c r="E198" s="145" t="s">
        <v>407</v>
      </c>
      <c r="F198" s="198" t="s">
        <v>408</v>
      </c>
      <c r="G198" s="198"/>
      <c r="H198" s="198"/>
      <c r="I198" s="198"/>
      <c r="J198" s="146" t="s">
        <v>152</v>
      </c>
      <c r="K198" s="147">
        <v>2</v>
      </c>
      <c r="L198" s="199"/>
      <c r="M198" s="199"/>
      <c r="N198" s="199">
        <f t="shared" si="30"/>
        <v>0</v>
      </c>
      <c r="O198" s="199"/>
      <c r="P198" s="199"/>
      <c r="Q198" s="199"/>
      <c r="R198" s="33"/>
      <c r="T198" s="148" t="s">
        <v>20</v>
      </c>
      <c r="U198" s="40" t="s">
        <v>42</v>
      </c>
      <c r="V198" s="149">
        <v>5.0999999999999997E-2</v>
      </c>
      <c r="W198" s="149">
        <f t="shared" si="31"/>
        <v>0.10199999999999999</v>
      </c>
      <c r="X198" s="149">
        <v>2.0000000000000002E-5</v>
      </c>
      <c r="Y198" s="149">
        <f t="shared" si="32"/>
        <v>4.0000000000000003E-5</v>
      </c>
      <c r="Z198" s="149">
        <v>1E-3</v>
      </c>
      <c r="AA198" s="150">
        <f t="shared" si="33"/>
        <v>2E-3</v>
      </c>
      <c r="AR198" s="18" t="s">
        <v>153</v>
      </c>
      <c r="AT198" s="18" t="s">
        <v>130</v>
      </c>
      <c r="AU198" s="18" t="s">
        <v>93</v>
      </c>
      <c r="AY198" s="18" t="s">
        <v>129</v>
      </c>
      <c r="BE198" s="151">
        <f t="shared" si="34"/>
        <v>0</v>
      </c>
      <c r="BF198" s="151">
        <f t="shared" si="35"/>
        <v>0</v>
      </c>
      <c r="BG198" s="151">
        <f t="shared" si="36"/>
        <v>0</v>
      </c>
      <c r="BH198" s="151">
        <f t="shared" si="37"/>
        <v>0</v>
      </c>
      <c r="BI198" s="151">
        <f t="shared" si="38"/>
        <v>0</v>
      </c>
      <c r="BJ198" s="18" t="s">
        <v>82</v>
      </c>
      <c r="BK198" s="151">
        <f t="shared" si="39"/>
        <v>0</v>
      </c>
      <c r="BL198" s="18" t="s">
        <v>153</v>
      </c>
      <c r="BM198" s="18" t="s">
        <v>409</v>
      </c>
    </row>
    <row r="199" spans="2:65" s="1" customFormat="1" ht="25.5" customHeight="1">
      <c r="B199" s="31"/>
      <c r="C199" s="144" t="s">
        <v>410</v>
      </c>
      <c r="D199" s="144" t="s">
        <v>130</v>
      </c>
      <c r="E199" s="145" t="s">
        <v>411</v>
      </c>
      <c r="F199" s="198" t="s">
        <v>412</v>
      </c>
      <c r="G199" s="198"/>
      <c r="H199" s="198"/>
      <c r="I199" s="198"/>
      <c r="J199" s="146" t="s">
        <v>152</v>
      </c>
      <c r="K199" s="147">
        <v>60</v>
      </c>
      <c r="L199" s="199"/>
      <c r="M199" s="199"/>
      <c r="N199" s="199">
        <f t="shared" si="30"/>
        <v>0</v>
      </c>
      <c r="O199" s="199"/>
      <c r="P199" s="199"/>
      <c r="Q199" s="199"/>
      <c r="R199" s="33"/>
      <c r="T199" s="148" t="s">
        <v>20</v>
      </c>
      <c r="U199" s="40" t="s">
        <v>42</v>
      </c>
      <c r="V199" s="149">
        <v>5.2999999999999999E-2</v>
      </c>
      <c r="W199" s="149">
        <f t="shared" si="31"/>
        <v>3.1799999999999997</v>
      </c>
      <c r="X199" s="149">
        <v>2.0000000000000002E-5</v>
      </c>
      <c r="Y199" s="149">
        <f t="shared" si="32"/>
        <v>1.2000000000000001E-3</v>
      </c>
      <c r="Z199" s="149">
        <v>3.2000000000000002E-3</v>
      </c>
      <c r="AA199" s="150">
        <f t="shared" si="33"/>
        <v>0.192</v>
      </c>
      <c r="AR199" s="18" t="s">
        <v>153</v>
      </c>
      <c r="AT199" s="18" t="s">
        <v>130</v>
      </c>
      <c r="AU199" s="18" t="s">
        <v>93</v>
      </c>
      <c r="AY199" s="18" t="s">
        <v>129</v>
      </c>
      <c r="BE199" s="151">
        <f t="shared" si="34"/>
        <v>0</v>
      </c>
      <c r="BF199" s="151">
        <f t="shared" si="35"/>
        <v>0</v>
      </c>
      <c r="BG199" s="151">
        <f t="shared" si="36"/>
        <v>0</v>
      </c>
      <c r="BH199" s="151">
        <f t="shared" si="37"/>
        <v>0</v>
      </c>
      <c r="BI199" s="151">
        <f t="shared" si="38"/>
        <v>0</v>
      </c>
      <c r="BJ199" s="18" t="s">
        <v>82</v>
      </c>
      <c r="BK199" s="151">
        <f t="shared" si="39"/>
        <v>0</v>
      </c>
      <c r="BL199" s="18" t="s">
        <v>153</v>
      </c>
      <c r="BM199" s="18" t="s">
        <v>413</v>
      </c>
    </row>
    <row r="200" spans="2:65" s="1" customFormat="1" ht="25.5" customHeight="1">
      <c r="B200" s="31"/>
      <c r="C200" s="144" t="s">
        <v>414</v>
      </c>
      <c r="D200" s="144" t="s">
        <v>130</v>
      </c>
      <c r="E200" s="145" t="s">
        <v>415</v>
      </c>
      <c r="F200" s="198" t="s">
        <v>416</v>
      </c>
      <c r="G200" s="198"/>
      <c r="H200" s="198"/>
      <c r="I200" s="198"/>
      <c r="J200" s="146" t="s">
        <v>152</v>
      </c>
      <c r="K200" s="147">
        <v>71</v>
      </c>
      <c r="L200" s="199"/>
      <c r="M200" s="199"/>
      <c r="N200" s="199">
        <f t="shared" si="30"/>
        <v>0</v>
      </c>
      <c r="O200" s="199"/>
      <c r="P200" s="199"/>
      <c r="Q200" s="199"/>
      <c r="R200" s="33"/>
      <c r="T200" s="148" t="s">
        <v>20</v>
      </c>
      <c r="U200" s="40" t="s">
        <v>42</v>
      </c>
      <c r="V200" s="149">
        <v>0.10299999999999999</v>
      </c>
      <c r="W200" s="149">
        <f t="shared" si="31"/>
        <v>7.3129999999999997</v>
      </c>
      <c r="X200" s="149">
        <v>5.0000000000000002E-5</v>
      </c>
      <c r="Y200" s="149">
        <f t="shared" si="32"/>
        <v>3.5500000000000002E-3</v>
      </c>
      <c r="Z200" s="149">
        <v>5.3200000000000001E-3</v>
      </c>
      <c r="AA200" s="150">
        <f t="shared" si="33"/>
        <v>0.37772</v>
      </c>
      <c r="AR200" s="18" t="s">
        <v>153</v>
      </c>
      <c r="AT200" s="18" t="s">
        <v>130</v>
      </c>
      <c r="AU200" s="18" t="s">
        <v>93</v>
      </c>
      <c r="AY200" s="18" t="s">
        <v>129</v>
      </c>
      <c r="BE200" s="151">
        <f t="shared" si="34"/>
        <v>0</v>
      </c>
      <c r="BF200" s="151">
        <f t="shared" si="35"/>
        <v>0</v>
      </c>
      <c r="BG200" s="151">
        <f t="shared" si="36"/>
        <v>0</v>
      </c>
      <c r="BH200" s="151">
        <f t="shared" si="37"/>
        <v>0</v>
      </c>
      <c r="BI200" s="151">
        <f t="shared" si="38"/>
        <v>0</v>
      </c>
      <c r="BJ200" s="18" t="s">
        <v>82</v>
      </c>
      <c r="BK200" s="151">
        <f t="shared" si="39"/>
        <v>0</v>
      </c>
      <c r="BL200" s="18" t="s">
        <v>153</v>
      </c>
      <c r="BM200" s="18" t="s">
        <v>417</v>
      </c>
    </row>
    <row r="201" spans="2:65" s="1" customFormat="1" ht="25.5" customHeight="1">
      <c r="B201" s="31"/>
      <c r="C201" s="144" t="s">
        <v>418</v>
      </c>
      <c r="D201" s="144" t="s">
        <v>130</v>
      </c>
      <c r="E201" s="145" t="s">
        <v>419</v>
      </c>
      <c r="F201" s="198" t="s">
        <v>420</v>
      </c>
      <c r="G201" s="198"/>
      <c r="H201" s="198"/>
      <c r="I201" s="198"/>
      <c r="J201" s="146" t="s">
        <v>152</v>
      </c>
      <c r="K201" s="147">
        <v>50</v>
      </c>
      <c r="L201" s="199"/>
      <c r="M201" s="199"/>
      <c r="N201" s="199">
        <f t="shared" si="30"/>
        <v>0</v>
      </c>
      <c r="O201" s="199"/>
      <c r="P201" s="199"/>
      <c r="Q201" s="199"/>
      <c r="R201" s="33"/>
      <c r="T201" s="148" t="s">
        <v>20</v>
      </c>
      <c r="U201" s="40" t="s">
        <v>42</v>
      </c>
      <c r="V201" s="149">
        <v>0.187</v>
      </c>
      <c r="W201" s="149">
        <f t="shared" si="31"/>
        <v>9.35</v>
      </c>
      <c r="X201" s="149">
        <v>6.0000000000000002E-5</v>
      </c>
      <c r="Y201" s="149">
        <f t="shared" si="32"/>
        <v>3.0000000000000001E-3</v>
      </c>
      <c r="Z201" s="149">
        <v>8.4100000000000008E-3</v>
      </c>
      <c r="AA201" s="150">
        <f t="shared" si="33"/>
        <v>0.42050000000000004</v>
      </c>
      <c r="AR201" s="18" t="s">
        <v>153</v>
      </c>
      <c r="AT201" s="18" t="s">
        <v>130</v>
      </c>
      <c r="AU201" s="18" t="s">
        <v>93</v>
      </c>
      <c r="AY201" s="18" t="s">
        <v>129</v>
      </c>
      <c r="BE201" s="151">
        <f t="shared" si="34"/>
        <v>0</v>
      </c>
      <c r="BF201" s="151">
        <f t="shared" si="35"/>
        <v>0</v>
      </c>
      <c r="BG201" s="151">
        <f t="shared" si="36"/>
        <v>0</v>
      </c>
      <c r="BH201" s="151">
        <f t="shared" si="37"/>
        <v>0</v>
      </c>
      <c r="BI201" s="151">
        <f t="shared" si="38"/>
        <v>0</v>
      </c>
      <c r="BJ201" s="18" t="s">
        <v>82</v>
      </c>
      <c r="BK201" s="151">
        <f t="shared" si="39"/>
        <v>0</v>
      </c>
      <c r="BL201" s="18" t="s">
        <v>153</v>
      </c>
      <c r="BM201" s="18" t="s">
        <v>421</v>
      </c>
    </row>
    <row r="202" spans="2:65" s="1" customFormat="1" ht="25.5" customHeight="1">
      <c r="B202" s="31"/>
      <c r="C202" s="144" t="s">
        <v>422</v>
      </c>
      <c r="D202" s="144" t="s">
        <v>130</v>
      </c>
      <c r="E202" s="145" t="s">
        <v>423</v>
      </c>
      <c r="F202" s="198" t="s">
        <v>424</v>
      </c>
      <c r="G202" s="198"/>
      <c r="H202" s="198"/>
      <c r="I202" s="198"/>
      <c r="J202" s="146" t="s">
        <v>205</v>
      </c>
      <c r="K202" s="147">
        <v>20</v>
      </c>
      <c r="L202" s="199"/>
      <c r="M202" s="199"/>
      <c r="N202" s="199">
        <f t="shared" si="30"/>
        <v>0</v>
      </c>
      <c r="O202" s="199"/>
      <c r="P202" s="199"/>
      <c r="Q202" s="199"/>
      <c r="R202" s="33"/>
      <c r="T202" s="148" t="s">
        <v>20</v>
      </c>
      <c r="U202" s="40" t="s">
        <v>42</v>
      </c>
      <c r="V202" s="149">
        <v>0.01</v>
      </c>
      <c r="W202" s="149">
        <f t="shared" si="31"/>
        <v>0.2</v>
      </c>
      <c r="X202" s="149">
        <v>2.0000000000000002E-5</v>
      </c>
      <c r="Y202" s="149">
        <f t="shared" si="32"/>
        <v>4.0000000000000002E-4</v>
      </c>
      <c r="Z202" s="149">
        <v>2.15E-3</v>
      </c>
      <c r="AA202" s="150">
        <f t="shared" si="33"/>
        <v>4.2999999999999997E-2</v>
      </c>
      <c r="AR202" s="18" t="s">
        <v>153</v>
      </c>
      <c r="AT202" s="18" t="s">
        <v>130</v>
      </c>
      <c r="AU202" s="18" t="s">
        <v>93</v>
      </c>
      <c r="AY202" s="18" t="s">
        <v>129</v>
      </c>
      <c r="BE202" s="151">
        <f t="shared" si="34"/>
        <v>0</v>
      </c>
      <c r="BF202" s="151">
        <f t="shared" si="35"/>
        <v>0</v>
      </c>
      <c r="BG202" s="151">
        <f t="shared" si="36"/>
        <v>0</v>
      </c>
      <c r="BH202" s="151">
        <f t="shared" si="37"/>
        <v>0</v>
      </c>
      <c r="BI202" s="151">
        <f t="shared" si="38"/>
        <v>0</v>
      </c>
      <c r="BJ202" s="18" t="s">
        <v>82</v>
      </c>
      <c r="BK202" s="151">
        <f t="shared" si="39"/>
        <v>0</v>
      </c>
      <c r="BL202" s="18" t="s">
        <v>153</v>
      </c>
      <c r="BM202" s="18" t="s">
        <v>425</v>
      </c>
    </row>
    <row r="203" spans="2:65" s="1" customFormat="1" ht="16.5" customHeight="1">
      <c r="B203" s="31"/>
      <c r="C203" s="144" t="s">
        <v>426</v>
      </c>
      <c r="D203" s="144" t="s">
        <v>130</v>
      </c>
      <c r="E203" s="145" t="s">
        <v>427</v>
      </c>
      <c r="F203" s="198" t="s">
        <v>428</v>
      </c>
      <c r="G203" s="198"/>
      <c r="H203" s="198"/>
      <c r="I203" s="198"/>
      <c r="J203" s="146" t="s">
        <v>205</v>
      </c>
      <c r="K203" s="147">
        <v>20</v>
      </c>
      <c r="L203" s="199"/>
      <c r="M203" s="199"/>
      <c r="N203" s="199">
        <f t="shared" si="30"/>
        <v>0</v>
      </c>
      <c r="O203" s="199"/>
      <c r="P203" s="199"/>
      <c r="Q203" s="199"/>
      <c r="R203" s="33"/>
      <c r="T203" s="148" t="s">
        <v>20</v>
      </c>
      <c r="U203" s="40" t="s">
        <v>42</v>
      </c>
      <c r="V203" s="149">
        <v>5.0000000000000001E-3</v>
      </c>
      <c r="W203" s="149">
        <f t="shared" si="31"/>
        <v>0.1</v>
      </c>
      <c r="X203" s="149">
        <v>0</v>
      </c>
      <c r="Y203" s="149">
        <f t="shared" si="32"/>
        <v>0</v>
      </c>
      <c r="Z203" s="149">
        <v>7.2000000000000005E-4</v>
      </c>
      <c r="AA203" s="150">
        <f t="shared" si="33"/>
        <v>1.4400000000000001E-2</v>
      </c>
      <c r="AR203" s="18" t="s">
        <v>153</v>
      </c>
      <c r="AT203" s="18" t="s">
        <v>130</v>
      </c>
      <c r="AU203" s="18" t="s">
        <v>93</v>
      </c>
      <c r="AY203" s="18" t="s">
        <v>129</v>
      </c>
      <c r="BE203" s="151">
        <f t="shared" si="34"/>
        <v>0</v>
      </c>
      <c r="BF203" s="151">
        <f t="shared" si="35"/>
        <v>0</v>
      </c>
      <c r="BG203" s="151">
        <f t="shared" si="36"/>
        <v>0</v>
      </c>
      <c r="BH203" s="151">
        <f t="shared" si="37"/>
        <v>0</v>
      </c>
      <c r="BI203" s="151">
        <f t="shared" si="38"/>
        <v>0</v>
      </c>
      <c r="BJ203" s="18" t="s">
        <v>82</v>
      </c>
      <c r="BK203" s="151">
        <f t="shared" si="39"/>
        <v>0</v>
      </c>
      <c r="BL203" s="18" t="s">
        <v>153</v>
      </c>
      <c r="BM203" s="18" t="s">
        <v>429</v>
      </c>
    </row>
    <row r="204" spans="2:65" s="1" customFormat="1" ht="16.5" customHeight="1">
      <c r="B204" s="31"/>
      <c r="C204" s="144" t="s">
        <v>430</v>
      </c>
      <c r="D204" s="144" t="s">
        <v>130</v>
      </c>
      <c r="E204" s="145" t="s">
        <v>431</v>
      </c>
      <c r="F204" s="198" t="s">
        <v>432</v>
      </c>
      <c r="G204" s="198"/>
      <c r="H204" s="198"/>
      <c r="I204" s="198"/>
      <c r="J204" s="146" t="s">
        <v>205</v>
      </c>
      <c r="K204" s="147">
        <v>6</v>
      </c>
      <c r="L204" s="199"/>
      <c r="M204" s="199"/>
      <c r="N204" s="199">
        <f t="shared" si="30"/>
        <v>0</v>
      </c>
      <c r="O204" s="199"/>
      <c r="P204" s="199"/>
      <c r="Q204" s="199"/>
      <c r="R204" s="33"/>
      <c r="T204" s="148" t="s">
        <v>20</v>
      </c>
      <c r="U204" s="40" t="s">
        <v>42</v>
      </c>
      <c r="V204" s="149">
        <v>9.2999999999999999E-2</v>
      </c>
      <c r="W204" s="149">
        <f t="shared" si="31"/>
        <v>0.55800000000000005</v>
      </c>
      <c r="X204" s="149">
        <v>4.0000000000000003E-5</v>
      </c>
      <c r="Y204" s="149">
        <f t="shared" si="32"/>
        <v>2.4000000000000003E-4</v>
      </c>
      <c r="Z204" s="149">
        <v>7.0499999999999998E-3</v>
      </c>
      <c r="AA204" s="150">
        <f t="shared" si="33"/>
        <v>4.2299999999999997E-2</v>
      </c>
      <c r="AR204" s="18" t="s">
        <v>153</v>
      </c>
      <c r="AT204" s="18" t="s">
        <v>130</v>
      </c>
      <c r="AU204" s="18" t="s">
        <v>93</v>
      </c>
      <c r="AY204" s="18" t="s">
        <v>129</v>
      </c>
      <c r="BE204" s="151">
        <f t="shared" si="34"/>
        <v>0</v>
      </c>
      <c r="BF204" s="151">
        <f t="shared" si="35"/>
        <v>0</v>
      </c>
      <c r="BG204" s="151">
        <f t="shared" si="36"/>
        <v>0</v>
      </c>
      <c r="BH204" s="151">
        <f t="shared" si="37"/>
        <v>0</v>
      </c>
      <c r="BI204" s="151">
        <f t="shared" si="38"/>
        <v>0</v>
      </c>
      <c r="BJ204" s="18" t="s">
        <v>82</v>
      </c>
      <c r="BK204" s="151">
        <f t="shared" si="39"/>
        <v>0</v>
      </c>
      <c r="BL204" s="18" t="s">
        <v>153</v>
      </c>
      <c r="BM204" s="18" t="s">
        <v>433</v>
      </c>
    </row>
    <row r="205" spans="2:65" s="1" customFormat="1" ht="38.25" customHeight="1">
      <c r="B205" s="31"/>
      <c r="C205" s="144" t="s">
        <v>434</v>
      </c>
      <c r="D205" s="144" t="s">
        <v>130</v>
      </c>
      <c r="E205" s="145" t="s">
        <v>435</v>
      </c>
      <c r="F205" s="198" t="s">
        <v>436</v>
      </c>
      <c r="G205" s="198"/>
      <c r="H205" s="198"/>
      <c r="I205" s="198"/>
      <c r="J205" s="146" t="s">
        <v>196</v>
      </c>
      <c r="K205" s="147">
        <v>0.8</v>
      </c>
      <c r="L205" s="199"/>
      <c r="M205" s="199"/>
      <c r="N205" s="199">
        <f t="shared" si="30"/>
        <v>0</v>
      </c>
      <c r="O205" s="199"/>
      <c r="P205" s="199"/>
      <c r="Q205" s="199"/>
      <c r="R205" s="33"/>
      <c r="T205" s="148" t="s">
        <v>20</v>
      </c>
      <c r="U205" s="40" t="s">
        <v>42</v>
      </c>
      <c r="V205" s="149">
        <v>3.5630000000000002</v>
      </c>
      <c r="W205" s="149">
        <f t="shared" si="31"/>
        <v>2.8504000000000005</v>
      </c>
      <c r="X205" s="149">
        <v>0</v>
      </c>
      <c r="Y205" s="149">
        <f t="shared" si="32"/>
        <v>0</v>
      </c>
      <c r="Z205" s="149">
        <v>0</v>
      </c>
      <c r="AA205" s="150">
        <f t="shared" si="33"/>
        <v>0</v>
      </c>
      <c r="AR205" s="18" t="s">
        <v>153</v>
      </c>
      <c r="AT205" s="18" t="s">
        <v>130</v>
      </c>
      <c r="AU205" s="18" t="s">
        <v>93</v>
      </c>
      <c r="AY205" s="18" t="s">
        <v>129</v>
      </c>
      <c r="BE205" s="151">
        <f t="shared" si="34"/>
        <v>0</v>
      </c>
      <c r="BF205" s="151">
        <f t="shared" si="35"/>
        <v>0</v>
      </c>
      <c r="BG205" s="151">
        <f t="shared" si="36"/>
        <v>0</v>
      </c>
      <c r="BH205" s="151">
        <f t="shared" si="37"/>
        <v>0</v>
      </c>
      <c r="BI205" s="151">
        <f t="shared" si="38"/>
        <v>0</v>
      </c>
      <c r="BJ205" s="18" t="s">
        <v>82</v>
      </c>
      <c r="BK205" s="151">
        <f t="shared" si="39"/>
        <v>0</v>
      </c>
      <c r="BL205" s="18" t="s">
        <v>153</v>
      </c>
      <c r="BM205" s="18" t="s">
        <v>437</v>
      </c>
    </row>
    <row r="206" spans="2:65" s="1" customFormat="1" ht="25.5" customHeight="1">
      <c r="B206" s="31"/>
      <c r="C206" s="144" t="s">
        <v>438</v>
      </c>
      <c r="D206" s="144" t="s">
        <v>130</v>
      </c>
      <c r="E206" s="145" t="s">
        <v>439</v>
      </c>
      <c r="F206" s="198" t="s">
        <v>440</v>
      </c>
      <c r="G206" s="198"/>
      <c r="H206" s="198"/>
      <c r="I206" s="198"/>
      <c r="J206" s="146" t="s">
        <v>152</v>
      </c>
      <c r="K206" s="147">
        <v>8</v>
      </c>
      <c r="L206" s="199"/>
      <c r="M206" s="199"/>
      <c r="N206" s="199">
        <f t="shared" si="30"/>
        <v>0</v>
      </c>
      <c r="O206" s="199"/>
      <c r="P206" s="199"/>
      <c r="Q206" s="199"/>
      <c r="R206" s="33"/>
      <c r="T206" s="148" t="s">
        <v>20</v>
      </c>
      <c r="U206" s="40" t="s">
        <v>42</v>
      </c>
      <c r="V206" s="149">
        <v>0.40699999999999997</v>
      </c>
      <c r="W206" s="149">
        <f t="shared" si="31"/>
        <v>3.2559999999999998</v>
      </c>
      <c r="X206" s="149">
        <v>1.17E-3</v>
      </c>
      <c r="Y206" s="149">
        <f t="shared" si="32"/>
        <v>9.3600000000000003E-3</v>
      </c>
      <c r="Z206" s="149">
        <v>0</v>
      </c>
      <c r="AA206" s="150">
        <f t="shared" si="33"/>
        <v>0</v>
      </c>
      <c r="AR206" s="18" t="s">
        <v>153</v>
      </c>
      <c r="AT206" s="18" t="s">
        <v>130</v>
      </c>
      <c r="AU206" s="18" t="s">
        <v>93</v>
      </c>
      <c r="AY206" s="18" t="s">
        <v>129</v>
      </c>
      <c r="BE206" s="151">
        <f t="shared" si="34"/>
        <v>0</v>
      </c>
      <c r="BF206" s="151">
        <f t="shared" si="35"/>
        <v>0</v>
      </c>
      <c r="BG206" s="151">
        <f t="shared" si="36"/>
        <v>0</v>
      </c>
      <c r="BH206" s="151">
        <f t="shared" si="37"/>
        <v>0</v>
      </c>
      <c r="BI206" s="151">
        <f t="shared" si="38"/>
        <v>0</v>
      </c>
      <c r="BJ206" s="18" t="s">
        <v>82</v>
      </c>
      <c r="BK206" s="151">
        <f t="shared" si="39"/>
        <v>0</v>
      </c>
      <c r="BL206" s="18" t="s">
        <v>153</v>
      </c>
      <c r="BM206" s="18" t="s">
        <v>441</v>
      </c>
    </row>
    <row r="207" spans="2:65" s="1" customFormat="1" ht="25.5" customHeight="1">
      <c r="B207" s="31"/>
      <c r="C207" s="144" t="s">
        <v>442</v>
      </c>
      <c r="D207" s="144" t="s">
        <v>130</v>
      </c>
      <c r="E207" s="145" t="s">
        <v>443</v>
      </c>
      <c r="F207" s="198" t="s">
        <v>444</v>
      </c>
      <c r="G207" s="198"/>
      <c r="H207" s="198"/>
      <c r="I207" s="198"/>
      <c r="J207" s="146" t="s">
        <v>152</v>
      </c>
      <c r="K207" s="147">
        <v>3</v>
      </c>
      <c r="L207" s="199"/>
      <c r="M207" s="199"/>
      <c r="N207" s="199">
        <f t="shared" si="30"/>
        <v>0</v>
      </c>
      <c r="O207" s="199"/>
      <c r="P207" s="199"/>
      <c r="Q207" s="199"/>
      <c r="R207" s="33"/>
      <c r="T207" s="148" t="s">
        <v>20</v>
      </c>
      <c r="U207" s="40" t="s">
        <v>42</v>
      </c>
      <c r="V207" s="149">
        <v>0.45900000000000002</v>
      </c>
      <c r="W207" s="149">
        <f t="shared" si="31"/>
        <v>1.377</v>
      </c>
      <c r="X207" s="149">
        <v>1.99E-3</v>
      </c>
      <c r="Y207" s="149">
        <f t="shared" si="32"/>
        <v>5.9699999999999996E-3</v>
      </c>
      <c r="Z207" s="149">
        <v>0</v>
      </c>
      <c r="AA207" s="150">
        <f t="shared" si="33"/>
        <v>0</v>
      </c>
      <c r="AR207" s="18" t="s">
        <v>153</v>
      </c>
      <c r="AT207" s="18" t="s">
        <v>130</v>
      </c>
      <c r="AU207" s="18" t="s">
        <v>93</v>
      </c>
      <c r="AY207" s="18" t="s">
        <v>129</v>
      </c>
      <c r="BE207" s="151">
        <f t="shared" si="34"/>
        <v>0</v>
      </c>
      <c r="BF207" s="151">
        <f t="shared" si="35"/>
        <v>0</v>
      </c>
      <c r="BG207" s="151">
        <f t="shared" si="36"/>
        <v>0</v>
      </c>
      <c r="BH207" s="151">
        <f t="shared" si="37"/>
        <v>0</v>
      </c>
      <c r="BI207" s="151">
        <f t="shared" si="38"/>
        <v>0</v>
      </c>
      <c r="BJ207" s="18" t="s">
        <v>82</v>
      </c>
      <c r="BK207" s="151">
        <f t="shared" si="39"/>
        <v>0</v>
      </c>
      <c r="BL207" s="18" t="s">
        <v>153</v>
      </c>
      <c r="BM207" s="18" t="s">
        <v>445</v>
      </c>
    </row>
    <row r="208" spans="2:65" s="1" customFormat="1" ht="25.5" customHeight="1">
      <c r="B208" s="31"/>
      <c r="C208" s="144" t="s">
        <v>446</v>
      </c>
      <c r="D208" s="144" t="s">
        <v>130</v>
      </c>
      <c r="E208" s="145" t="s">
        <v>447</v>
      </c>
      <c r="F208" s="198" t="s">
        <v>448</v>
      </c>
      <c r="G208" s="198"/>
      <c r="H208" s="198"/>
      <c r="I208" s="198"/>
      <c r="J208" s="146" t="s">
        <v>152</v>
      </c>
      <c r="K208" s="147">
        <v>68</v>
      </c>
      <c r="L208" s="199"/>
      <c r="M208" s="199"/>
      <c r="N208" s="199">
        <f t="shared" si="30"/>
        <v>0</v>
      </c>
      <c r="O208" s="199"/>
      <c r="P208" s="199"/>
      <c r="Q208" s="199"/>
      <c r="R208" s="33"/>
      <c r="T208" s="148" t="s">
        <v>20</v>
      </c>
      <c r="U208" s="40" t="s">
        <v>42</v>
      </c>
      <c r="V208" s="149">
        <v>0.51700000000000002</v>
      </c>
      <c r="W208" s="149">
        <f t="shared" si="31"/>
        <v>35.155999999999999</v>
      </c>
      <c r="X208" s="149">
        <v>2.96E-3</v>
      </c>
      <c r="Y208" s="149">
        <f t="shared" si="32"/>
        <v>0.20127999999999999</v>
      </c>
      <c r="Z208" s="149">
        <v>0</v>
      </c>
      <c r="AA208" s="150">
        <f t="shared" si="33"/>
        <v>0</v>
      </c>
      <c r="AR208" s="18" t="s">
        <v>153</v>
      </c>
      <c r="AT208" s="18" t="s">
        <v>130</v>
      </c>
      <c r="AU208" s="18" t="s">
        <v>93</v>
      </c>
      <c r="AY208" s="18" t="s">
        <v>129</v>
      </c>
      <c r="BE208" s="151">
        <f t="shared" si="34"/>
        <v>0</v>
      </c>
      <c r="BF208" s="151">
        <f t="shared" si="35"/>
        <v>0</v>
      </c>
      <c r="BG208" s="151">
        <f t="shared" si="36"/>
        <v>0</v>
      </c>
      <c r="BH208" s="151">
        <f t="shared" si="37"/>
        <v>0</v>
      </c>
      <c r="BI208" s="151">
        <f t="shared" si="38"/>
        <v>0</v>
      </c>
      <c r="BJ208" s="18" t="s">
        <v>82</v>
      </c>
      <c r="BK208" s="151">
        <f t="shared" si="39"/>
        <v>0</v>
      </c>
      <c r="BL208" s="18" t="s">
        <v>153</v>
      </c>
      <c r="BM208" s="18" t="s">
        <v>449</v>
      </c>
    </row>
    <row r="209" spans="2:65" s="1" customFormat="1" ht="25.5" customHeight="1">
      <c r="B209" s="31"/>
      <c r="C209" s="144" t="s">
        <v>450</v>
      </c>
      <c r="D209" s="144" t="s">
        <v>130</v>
      </c>
      <c r="E209" s="145" t="s">
        <v>451</v>
      </c>
      <c r="F209" s="198" t="s">
        <v>452</v>
      </c>
      <c r="G209" s="198"/>
      <c r="H209" s="198"/>
      <c r="I209" s="198"/>
      <c r="J209" s="146" t="s">
        <v>152</v>
      </c>
      <c r="K209" s="147">
        <v>10</v>
      </c>
      <c r="L209" s="199"/>
      <c r="M209" s="199"/>
      <c r="N209" s="199">
        <f t="shared" si="30"/>
        <v>0</v>
      </c>
      <c r="O209" s="199"/>
      <c r="P209" s="199"/>
      <c r="Q209" s="199"/>
      <c r="R209" s="33"/>
      <c r="T209" s="148" t="s">
        <v>20</v>
      </c>
      <c r="U209" s="40" t="s">
        <v>42</v>
      </c>
      <c r="V209" s="149">
        <v>0.65200000000000002</v>
      </c>
      <c r="W209" s="149">
        <f t="shared" si="31"/>
        <v>6.5200000000000005</v>
      </c>
      <c r="X209" s="149">
        <v>3.7599999999999999E-3</v>
      </c>
      <c r="Y209" s="149">
        <f t="shared" si="32"/>
        <v>3.7600000000000001E-2</v>
      </c>
      <c r="Z209" s="149">
        <v>0</v>
      </c>
      <c r="AA209" s="150">
        <f t="shared" si="33"/>
        <v>0</v>
      </c>
      <c r="AR209" s="18" t="s">
        <v>153</v>
      </c>
      <c r="AT209" s="18" t="s">
        <v>130</v>
      </c>
      <c r="AU209" s="18" t="s">
        <v>93</v>
      </c>
      <c r="AY209" s="18" t="s">
        <v>129</v>
      </c>
      <c r="BE209" s="151">
        <f t="shared" si="34"/>
        <v>0</v>
      </c>
      <c r="BF209" s="151">
        <f t="shared" si="35"/>
        <v>0</v>
      </c>
      <c r="BG209" s="151">
        <f t="shared" si="36"/>
        <v>0</v>
      </c>
      <c r="BH209" s="151">
        <f t="shared" si="37"/>
        <v>0</v>
      </c>
      <c r="BI209" s="151">
        <f t="shared" si="38"/>
        <v>0</v>
      </c>
      <c r="BJ209" s="18" t="s">
        <v>82</v>
      </c>
      <c r="BK209" s="151">
        <f t="shared" si="39"/>
        <v>0</v>
      </c>
      <c r="BL209" s="18" t="s">
        <v>153</v>
      </c>
      <c r="BM209" s="18" t="s">
        <v>453</v>
      </c>
    </row>
    <row r="210" spans="2:65" s="1" customFormat="1" ht="25.5" customHeight="1">
      <c r="B210" s="31"/>
      <c r="C210" s="144" t="s">
        <v>454</v>
      </c>
      <c r="D210" s="144" t="s">
        <v>130</v>
      </c>
      <c r="E210" s="145" t="s">
        <v>455</v>
      </c>
      <c r="F210" s="198" t="s">
        <v>456</v>
      </c>
      <c r="G210" s="198"/>
      <c r="H210" s="198"/>
      <c r="I210" s="198"/>
      <c r="J210" s="146" t="s">
        <v>152</v>
      </c>
      <c r="K210" s="147">
        <v>34</v>
      </c>
      <c r="L210" s="199"/>
      <c r="M210" s="199"/>
      <c r="N210" s="199">
        <f t="shared" si="30"/>
        <v>0</v>
      </c>
      <c r="O210" s="199"/>
      <c r="P210" s="199"/>
      <c r="Q210" s="199"/>
      <c r="R210" s="33"/>
      <c r="T210" s="148" t="s">
        <v>20</v>
      </c>
      <c r="U210" s="40" t="s">
        <v>42</v>
      </c>
      <c r="V210" s="149">
        <v>0.69099999999999995</v>
      </c>
      <c r="W210" s="149">
        <f t="shared" si="31"/>
        <v>23.494</v>
      </c>
      <c r="X210" s="149">
        <v>4.4000000000000003E-3</v>
      </c>
      <c r="Y210" s="149">
        <f t="shared" si="32"/>
        <v>0.14960000000000001</v>
      </c>
      <c r="Z210" s="149">
        <v>0</v>
      </c>
      <c r="AA210" s="150">
        <f t="shared" si="33"/>
        <v>0</v>
      </c>
      <c r="AR210" s="18" t="s">
        <v>153</v>
      </c>
      <c r="AT210" s="18" t="s">
        <v>130</v>
      </c>
      <c r="AU210" s="18" t="s">
        <v>93</v>
      </c>
      <c r="AY210" s="18" t="s">
        <v>129</v>
      </c>
      <c r="BE210" s="151">
        <f t="shared" si="34"/>
        <v>0</v>
      </c>
      <c r="BF210" s="151">
        <f t="shared" si="35"/>
        <v>0</v>
      </c>
      <c r="BG210" s="151">
        <f t="shared" si="36"/>
        <v>0</v>
      </c>
      <c r="BH210" s="151">
        <f t="shared" si="37"/>
        <v>0</v>
      </c>
      <c r="BI210" s="151">
        <f t="shared" si="38"/>
        <v>0</v>
      </c>
      <c r="BJ210" s="18" t="s">
        <v>82</v>
      </c>
      <c r="BK210" s="151">
        <f t="shared" si="39"/>
        <v>0</v>
      </c>
      <c r="BL210" s="18" t="s">
        <v>153</v>
      </c>
      <c r="BM210" s="18" t="s">
        <v>457</v>
      </c>
    </row>
    <row r="211" spans="2:65" s="1" customFormat="1" ht="25.5" customHeight="1">
      <c r="B211" s="31"/>
      <c r="C211" s="144" t="s">
        <v>458</v>
      </c>
      <c r="D211" s="144" t="s">
        <v>130</v>
      </c>
      <c r="E211" s="145" t="s">
        <v>459</v>
      </c>
      <c r="F211" s="198" t="s">
        <v>460</v>
      </c>
      <c r="G211" s="198"/>
      <c r="H211" s="198"/>
      <c r="I211" s="198"/>
      <c r="J211" s="146" t="s">
        <v>152</v>
      </c>
      <c r="K211" s="147">
        <v>18</v>
      </c>
      <c r="L211" s="199"/>
      <c r="M211" s="199"/>
      <c r="N211" s="199">
        <f t="shared" si="30"/>
        <v>0</v>
      </c>
      <c r="O211" s="199"/>
      <c r="P211" s="199"/>
      <c r="Q211" s="199"/>
      <c r="R211" s="33"/>
      <c r="T211" s="148" t="s">
        <v>20</v>
      </c>
      <c r="U211" s="40" t="s">
        <v>42</v>
      </c>
      <c r="V211" s="149">
        <v>0.78400000000000003</v>
      </c>
      <c r="W211" s="149">
        <f t="shared" si="31"/>
        <v>14.112</v>
      </c>
      <c r="X211" s="149">
        <v>6.2899999999999996E-3</v>
      </c>
      <c r="Y211" s="149">
        <f t="shared" si="32"/>
        <v>0.11321999999999999</v>
      </c>
      <c r="Z211" s="149">
        <v>0</v>
      </c>
      <c r="AA211" s="150">
        <f t="shared" si="33"/>
        <v>0</v>
      </c>
      <c r="AR211" s="18" t="s">
        <v>153</v>
      </c>
      <c r="AT211" s="18" t="s">
        <v>130</v>
      </c>
      <c r="AU211" s="18" t="s">
        <v>93</v>
      </c>
      <c r="AY211" s="18" t="s">
        <v>129</v>
      </c>
      <c r="BE211" s="151">
        <f t="shared" si="34"/>
        <v>0</v>
      </c>
      <c r="BF211" s="151">
        <f t="shared" si="35"/>
        <v>0</v>
      </c>
      <c r="BG211" s="151">
        <f t="shared" si="36"/>
        <v>0</v>
      </c>
      <c r="BH211" s="151">
        <f t="shared" si="37"/>
        <v>0</v>
      </c>
      <c r="BI211" s="151">
        <f t="shared" si="38"/>
        <v>0</v>
      </c>
      <c r="BJ211" s="18" t="s">
        <v>82</v>
      </c>
      <c r="BK211" s="151">
        <f t="shared" si="39"/>
        <v>0</v>
      </c>
      <c r="BL211" s="18" t="s">
        <v>153</v>
      </c>
      <c r="BM211" s="18" t="s">
        <v>461</v>
      </c>
    </row>
    <row r="212" spans="2:65" s="1" customFormat="1" ht="25.5" customHeight="1">
      <c r="B212" s="31"/>
      <c r="C212" s="144" t="s">
        <v>462</v>
      </c>
      <c r="D212" s="144" t="s">
        <v>130</v>
      </c>
      <c r="E212" s="145" t="s">
        <v>463</v>
      </c>
      <c r="F212" s="198" t="s">
        <v>464</v>
      </c>
      <c r="G212" s="198"/>
      <c r="H212" s="198"/>
      <c r="I212" s="198"/>
      <c r="J212" s="146" t="s">
        <v>152</v>
      </c>
      <c r="K212" s="147">
        <v>14</v>
      </c>
      <c r="L212" s="199"/>
      <c r="M212" s="199"/>
      <c r="N212" s="199">
        <f t="shared" si="30"/>
        <v>0</v>
      </c>
      <c r="O212" s="199"/>
      <c r="P212" s="199"/>
      <c r="Q212" s="199"/>
      <c r="R212" s="33"/>
      <c r="T212" s="148" t="s">
        <v>20</v>
      </c>
      <c r="U212" s="40" t="s">
        <v>42</v>
      </c>
      <c r="V212" s="149">
        <v>0.91900000000000004</v>
      </c>
      <c r="W212" s="149">
        <f t="shared" si="31"/>
        <v>12.866</v>
      </c>
      <c r="X212" s="149">
        <v>6.6699999999999997E-3</v>
      </c>
      <c r="Y212" s="149">
        <f t="shared" si="32"/>
        <v>9.3379999999999991E-2</v>
      </c>
      <c r="Z212" s="149">
        <v>0</v>
      </c>
      <c r="AA212" s="150">
        <f t="shared" si="33"/>
        <v>0</v>
      </c>
      <c r="AR212" s="18" t="s">
        <v>153</v>
      </c>
      <c r="AT212" s="18" t="s">
        <v>130</v>
      </c>
      <c r="AU212" s="18" t="s">
        <v>93</v>
      </c>
      <c r="AY212" s="18" t="s">
        <v>129</v>
      </c>
      <c r="BE212" s="151">
        <f t="shared" si="34"/>
        <v>0</v>
      </c>
      <c r="BF212" s="151">
        <f t="shared" si="35"/>
        <v>0</v>
      </c>
      <c r="BG212" s="151">
        <f t="shared" si="36"/>
        <v>0</v>
      </c>
      <c r="BH212" s="151">
        <f t="shared" si="37"/>
        <v>0</v>
      </c>
      <c r="BI212" s="151">
        <f t="shared" si="38"/>
        <v>0</v>
      </c>
      <c r="BJ212" s="18" t="s">
        <v>82</v>
      </c>
      <c r="BK212" s="151">
        <f t="shared" si="39"/>
        <v>0</v>
      </c>
      <c r="BL212" s="18" t="s">
        <v>153</v>
      </c>
      <c r="BM212" s="18" t="s">
        <v>465</v>
      </c>
    </row>
    <row r="213" spans="2:65" s="1" customFormat="1" ht="25.5" customHeight="1">
      <c r="B213" s="31"/>
      <c r="C213" s="144" t="s">
        <v>466</v>
      </c>
      <c r="D213" s="144" t="s">
        <v>130</v>
      </c>
      <c r="E213" s="145" t="s">
        <v>467</v>
      </c>
      <c r="F213" s="198" t="s">
        <v>468</v>
      </c>
      <c r="G213" s="198"/>
      <c r="H213" s="198"/>
      <c r="I213" s="198"/>
      <c r="J213" s="146" t="s">
        <v>152</v>
      </c>
      <c r="K213" s="147">
        <v>123</v>
      </c>
      <c r="L213" s="199"/>
      <c r="M213" s="199"/>
      <c r="N213" s="199">
        <f t="shared" si="30"/>
        <v>0</v>
      </c>
      <c r="O213" s="199"/>
      <c r="P213" s="199"/>
      <c r="Q213" s="199"/>
      <c r="R213" s="33"/>
      <c r="T213" s="148" t="s">
        <v>20</v>
      </c>
      <c r="U213" s="40" t="s">
        <v>42</v>
      </c>
      <c r="V213" s="149">
        <v>2.1000000000000001E-2</v>
      </c>
      <c r="W213" s="149">
        <f t="shared" si="31"/>
        <v>2.5830000000000002</v>
      </c>
      <c r="X213" s="149">
        <v>0</v>
      </c>
      <c r="Y213" s="149">
        <f t="shared" si="32"/>
        <v>0</v>
      </c>
      <c r="Z213" s="149">
        <v>0</v>
      </c>
      <c r="AA213" s="150">
        <f t="shared" si="33"/>
        <v>0</v>
      </c>
      <c r="AR213" s="18" t="s">
        <v>153</v>
      </c>
      <c r="AT213" s="18" t="s">
        <v>130</v>
      </c>
      <c r="AU213" s="18" t="s">
        <v>93</v>
      </c>
      <c r="AY213" s="18" t="s">
        <v>129</v>
      </c>
      <c r="BE213" s="151">
        <f t="shared" si="34"/>
        <v>0</v>
      </c>
      <c r="BF213" s="151">
        <f t="shared" si="35"/>
        <v>0</v>
      </c>
      <c r="BG213" s="151">
        <f t="shared" si="36"/>
        <v>0</v>
      </c>
      <c r="BH213" s="151">
        <f t="shared" si="37"/>
        <v>0</v>
      </c>
      <c r="BI213" s="151">
        <f t="shared" si="38"/>
        <v>0</v>
      </c>
      <c r="BJ213" s="18" t="s">
        <v>82</v>
      </c>
      <c r="BK213" s="151">
        <f t="shared" si="39"/>
        <v>0</v>
      </c>
      <c r="BL213" s="18" t="s">
        <v>153</v>
      </c>
      <c r="BM213" s="18" t="s">
        <v>469</v>
      </c>
    </row>
    <row r="214" spans="2:65" s="1" customFormat="1" ht="25.5" customHeight="1">
      <c r="B214" s="31"/>
      <c r="C214" s="144" t="s">
        <v>470</v>
      </c>
      <c r="D214" s="144" t="s">
        <v>130</v>
      </c>
      <c r="E214" s="145" t="s">
        <v>471</v>
      </c>
      <c r="F214" s="198" t="s">
        <v>472</v>
      </c>
      <c r="G214" s="198"/>
      <c r="H214" s="198"/>
      <c r="I214" s="198"/>
      <c r="J214" s="146" t="s">
        <v>152</v>
      </c>
      <c r="K214" s="147">
        <v>18</v>
      </c>
      <c r="L214" s="199"/>
      <c r="M214" s="199"/>
      <c r="N214" s="199">
        <f t="shared" si="30"/>
        <v>0</v>
      </c>
      <c r="O214" s="199"/>
      <c r="P214" s="199"/>
      <c r="Q214" s="199"/>
      <c r="R214" s="33"/>
      <c r="T214" s="148" t="s">
        <v>20</v>
      </c>
      <c r="U214" s="40" t="s">
        <v>42</v>
      </c>
      <c r="V214" s="149">
        <v>3.2000000000000001E-2</v>
      </c>
      <c r="W214" s="149">
        <f t="shared" si="31"/>
        <v>0.57600000000000007</v>
      </c>
      <c r="X214" s="149">
        <v>0</v>
      </c>
      <c r="Y214" s="149">
        <f t="shared" si="32"/>
        <v>0</v>
      </c>
      <c r="Z214" s="149">
        <v>0</v>
      </c>
      <c r="AA214" s="150">
        <f t="shared" si="33"/>
        <v>0</v>
      </c>
      <c r="AR214" s="18" t="s">
        <v>153</v>
      </c>
      <c r="AT214" s="18" t="s">
        <v>130</v>
      </c>
      <c r="AU214" s="18" t="s">
        <v>93</v>
      </c>
      <c r="AY214" s="18" t="s">
        <v>129</v>
      </c>
      <c r="BE214" s="151">
        <f t="shared" si="34"/>
        <v>0</v>
      </c>
      <c r="BF214" s="151">
        <f t="shared" si="35"/>
        <v>0</v>
      </c>
      <c r="BG214" s="151">
        <f t="shared" si="36"/>
        <v>0</v>
      </c>
      <c r="BH214" s="151">
        <f t="shared" si="37"/>
        <v>0</v>
      </c>
      <c r="BI214" s="151">
        <f t="shared" si="38"/>
        <v>0</v>
      </c>
      <c r="BJ214" s="18" t="s">
        <v>82</v>
      </c>
      <c r="BK214" s="151">
        <f t="shared" si="39"/>
        <v>0</v>
      </c>
      <c r="BL214" s="18" t="s">
        <v>153</v>
      </c>
      <c r="BM214" s="18" t="s">
        <v>473</v>
      </c>
    </row>
    <row r="215" spans="2:65" s="1" customFormat="1" ht="25.5" customHeight="1">
      <c r="B215" s="31"/>
      <c r="C215" s="144" t="s">
        <v>474</v>
      </c>
      <c r="D215" s="144" t="s">
        <v>130</v>
      </c>
      <c r="E215" s="145" t="s">
        <v>475</v>
      </c>
      <c r="F215" s="198" t="s">
        <v>476</v>
      </c>
      <c r="G215" s="198"/>
      <c r="H215" s="198"/>
      <c r="I215" s="198"/>
      <c r="J215" s="146" t="s">
        <v>152</v>
      </c>
      <c r="K215" s="147">
        <v>14</v>
      </c>
      <c r="L215" s="199"/>
      <c r="M215" s="199"/>
      <c r="N215" s="199">
        <f t="shared" si="30"/>
        <v>0</v>
      </c>
      <c r="O215" s="199"/>
      <c r="P215" s="199"/>
      <c r="Q215" s="199"/>
      <c r="R215" s="33"/>
      <c r="T215" s="148" t="s">
        <v>20</v>
      </c>
      <c r="U215" s="40" t="s">
        <v>42</v>
      </c>
      <c r="V215" s="149">
        <v>4.2000000000000003E-2</v>
      </c>
      <c r="W215" s="149">
        <f t="shared" si="31"/>
        <v>0.58800000000000008</v>
      </c>
      <c r="X215" s="149">
        <v>0</v>
      </c>
      <c r="Y215" s="149">
        <f t="shared" si="32"/>
        <v>0</v>
      </c>
      <c r="Z215" s="149">
        <v>0</v>
      </c>
      <c r="AA215" s="150">
        <f t="shared" si="33"/>
        <v>0</v>
      </c>
      <c r="AR215" s="18" t="s">
        <v>153</v>
      </c>
      <c r="AT215" s="18" t="s">
        <v>130</v>
      </c>
      <c r="AU215" s="18" t="s">
        <v>93</v>
      </c>
      <c r="AY215" s="18" t="s">
        <v>129</v>
      </c>
      <c r="BE215" s="151">
        <f t="shared" si="34"/>
        <v>0</v>
      </c>
      <c r="BF215" s="151">
        <f t="shared" si="35"/>
        <v>0</v>
      </c>
      <c r="BG215" s="151">
        <f t="shared" si="36"/>
        <v>0</v>
      </c>
      <c r="BH215" s="151">
        <f t="shared" si="37"/>
        <v>0</v>
      </c>
      <c r="BI215" s="151">
        <f t="shared" si="38"/>
        <v>0</v>
      </c>
      <c r="BJ215" s="18" t="s">
        <v>82</v>
      </c>
      <c r="BK215" s="151">
        <f t="shared" si="39"/>
        <v>0</v>
      </c>
      <c r="BL215" s="18" t="s">
        <v>153</v>
      </c>
      <c r="BM215" s="18" t="s">
        <v>477</v>
      </c>
    </row>
    <row r="216" spans="2:65" s="1" customFormat="1" ht="25.5" customHeight="1">
      <c r="B216" s="31"/>
      <c r="C216" s="144" t="s">
        <v>478</v>
      </c>
      <c r="D216" s="144" t="s">
        <v>130</v>
      </c>
      <c r="E216" s="145" t="s">
        <v>479</v>
      </c>
      <c r="F216" s="198" t="s">
        <v>480</v>
      </c>
      <c r="G216" s="198"/>
      <c r="H216" s="198"/>
      <c r="I216" s="198"/>
      <c r="J216" s="146" t="s">
        <v>152</v>
      </c>
      <c r="K216" s="147">
        <v>89</v>
      </c>
      <c r="L216" s="199"/>
      <c r="M216" s="199"/>
      <c r="N216" s="199">
        <f t="shared" si="30"/>
        <v>0</v>
      </c>
      <c r="O216" s="199"/>
      <c r="P216" s="199"/>
      <c r="Q216" s="199"/>
      <c r="R216" s="33"/>
      <c r="T216" s="148" t="s">
        <v>20</v>
      </c>
      <c r="U216" s="40" t="s">
        <v>42</v>
      </c>
      <c r="V216" s="149">
        <v>0.03</v>
      </c>
      <c r="W216" s="149">
        <f t="shared" si="31"/>
        <v>2.67</v>
      </c>
      <c r="X216" s="149">
        <v>1.2E-4</v>
      </c>
      <c r="Y216" s="149">
        <f t="shared" si="32"/>
        <v>1.068E-2</v>
      </c>
      <c r="Z216" s="149">
        <v>0</v>
      </c>
      <c r="AA216" s="150">
        <f t="shared" si="33"/>
        <v>0</v>
      </c>
      <c r="AR216" s="18" t="s">
        <v>153</v>
      </c>
      <c r="AT216" s="18" t="s">
        <v>130</v>
      </c>
      <c r="AU216" s="18" t="s">
        <v>93</v>
      </c>
      <c r="AY216" s="18" t="s">
        <v>129</v>
      </c>
      <c r="BE216" s="151">
        <f t="shared" si="34"/>
        <v>0</v>
      </c>
      <c r="BF216" s="151">
        <f t="shared" si="35"/>
        <v>0</v>
      </c>
      <c r="BG216" s="151">
        <f t="shared" si="36"/>
        <v>0</v>
      </c>
      <c r="BH216" s="151">
        <f t="shared" si="37"/>
        <v>0</v>
      </c>
      <c r="BI216" s="151">
        <f t="shared" si="38"/>
        <v>0</v>
      </c>
      <c r="BJ216" s="18" t="s">
        <v>82</v>
      </c>
      <c r="BK216" s="151">
        <f t="shared" si="39"/>
        <v>0</v>
      </c>
      <c r="BL216" s="18" t="s">
        <v>153</v>
      </c>
      <c r="BM216" s="18" t="s">
        <v>481</v>
      </c>
    </row>
    <row r="217" spans="2:65" s="1" customFormat="1" ht="25.5" customHeight="1">
      <c r="B217" s="31"/>
      <c r="C217" s="144" t="s">
        <v>482</v>
      </c>
      <c r="D217" s="144" t="s">
        <v>130</v>
      </c>
      <c r="E217" s="145" t="s">
        <v>483</v>
      </c>
      <c r="F217" s="198" t="s">
        <v>484</v>
      </c>
      <c r="G217" s="198"/>
      <c r="H217" s="198"/>
      <c r="I217" s="198"/>
      <c r="J217" s="146" t="s">
        <v>152</v>
      </c>
      <c r="K217" s="147">
        <v>66</v>
      </c>
      <c r="L217" s="199"/>
      <c r="M217" s="199"/>
      <c r="N217" s="199">
        <f t="shared" si="30"/>
        <v>0</v>
      </c>
      <c r="O217" s="199"/>
      <c r="P217" s="199"/>
      <c r="Q217" s="199"/>
      <c r="R217" s="33"/>
      <c r="T217" s="148" t="s">
        <v>20</v>
      </c>
      <c r="U217" s="40" t="s">
        <v>42</v>
      </c>
      <c r="V217" s="149">
        <v>0.03</v>
      </c>
      <c r="W217" s="149">
        <f t="shared" si="31"/>
        <v>1.98</v>
      </c>
      <c r="X217" s="149">
        <v>1.2E-4</v>
      </c>
      <c r="Y217" s="149">
        <f t="shared" si="32"/>
        <v>7.92E-3</v>
      </c>
      <c r="Z217" s="149">
        <v>0</v>
      </c>
      <c r="AA217" s="150">
        <f t="shared" si="33"/>
        <v>0</v>
      </c>
      <c r="AR217" s="18" t="s">
        <v>153</v>
      </c>
      <c r="AT217" s="18" t="s">
        <v>130</v>
      </c>
      <c r="AU217" s="18" t="s">
        <v>93</v>
      </c>
      <c r="AY217" s="18" t="s">
        <v>129</v>
      </c>
      <c r="BE217" s="151">
        <f t="shared" si="34"/>
        <v>0</v>
      </c>
      <c r="BF217" s="151">
        <f t="shared" si="35"/>
        <v>0</v>
      </c>
      <c r="BG217" s="151">
        <f t="shared" si="36"/>
        <v>0</v>
      </c>
      <c r="BH217" s="151">
        <f t="shared" si="37"/>
        <v>0</v>
      </c>
      <c r="BI217" s="151">
        <f t="shared" si="38"/>
        <v>0</v>
      </c>
      <c r="BJ217" s="18" t="s">
        <v>82</v>
      </c>
      <c r="BK217" s="151">
        <f t="shared" si="39"/>
        <v>0</v>
      </c>
      <c r="BL217" s="18" t="s">
        <v>153</v>
      </c>
      <c r="BM217" s="18" t="s">
        <v>485</v>
      </c>
    </row>
    <row r="218" spans="2:65" s="1" customFormat="1" ht="25.5" customHeight="1">
      <c r="B218" s="31"/>
      <c r="C218" s="144" t="s">
        <v>486</v>
      </c>
      <c r="D218" s="144" t="s">
        <v>130</v>
      </c>
      <c r="E218" s="145" t="s">
        <v>487</v>
      </c>
      <c r="F218" s="198" t="s">
        <v>488</v>
      </c>
      <c r="G218" s="198"/>
      <c r="H218" s="198"/>
      <c r="I218" s="198"/>
      <c r="J218" s="146" t="s">
        <v>196</v>
      </c>
      <c r="K218" s="147">
        <v>0.65900000000000003</v>
      </c>
      <c r="L218" s="199"/>
      <c r="M218" s="199"/>
      <c r="N218" s="199">
        <f t="shared" si="30"/>
        <v>0</v>
      </c>
      <c r="O218" s="199"/>
      <c r="P218" s="199"/>
      <c r="Q218" s="199"/>
      <c r="R218" s="33"/>
      <c r="T218" s="148" t="s">
        <v>20</v>
      </c>
      <c r="U218" s="40" t="s">
        <v>42</v>
      </c>
      <c r="V218" s="149">
        <v>3.5630000000000002</v>
      </c>
      <c r="W218" s="149">
        <f t="shared" si="31"/>
        <v>2.348017</v>
      </c>
      <c r="X218" s="149">
        <v>0</v>
      </c>
      <c r="Y218" s="149">
        <f t="shared" si="32"/>
        <v>0</v>
      </c>
      <c r="Z218" s="149">
        <v>0</v>
      </c>
      <c r="AA218" s="150">
        <f t="shared" si="33"/>
        <v>0</v>
      </c>
      <c r="AR218" s="18" t="s">
        <v>153</v>
      </c>
      <c r="AT218" s="18" t="s">
        <v>130</v>
      </c>
      <c r="AU218" s="18" t="s">
        <v>93</v>
      </c>
      <c r="AY218" s="18" t="s">
        <v>129</v>
      </c>
      <c r="BE218" s="151">
        <f t="shared" si="34"/>
        <v>0</v>
      </c>
      <c r="BF218" s="151">
        <f t="shared" si="35"/>
        <v>0</v>
      </c>
      <c r="BG218" s="151">
        <f t="shared" si="36"/>
        <v>0</v>
      </c>
      <c r="BH218" s="151">
        <f t="shared" si="37"/>
        <v>0</v>
      </c>
      <c r="BI218" s="151">
        <f t="shared" si="38"/>
        <v>0</v>
      </c>
      <c r="BJ218" s="18" t="s">
        <v>82</v>
      </c>
      <c r="BK218" s="151">
        <f t="shared" si="39"/>
        <v>0</v>
      </c>
      <c r="BL218" s="18" t="s">
        <v>153</v>
      </c>
      <c r="BM218" s="18" t="s">
        <v>489</v>
      </c>
    </row>
    <row r="219" spans="2:65" s="9" customFormat="1" ht="29.85" customHeight="1">
      <c r="B219" s="133"/>
      <c r="C219" s="134"/>
      <c r="D219" s="143" t="s">
        <v>112</v>
      </c>
      <c r="E219" s="143"/>
      <c r="F219" s="143"/>
      <c r="G219" s="143"/>
      <c r="H219" s="143"/>
      <c r="I219" s="143"/>
      <c r="J219" s="143"/>
      <c r="K219" s="143"/>
      <c r="L219" s="143"/>
      <c r="M219" s="143"/>
      <c r="N219" s="200">
        <f>BK219</f>
        <v>0</v>
      </c>
      <c r="O219" s="201"/>
      <c r="P219" s="201"/>
      <c r="Q219" s="201"/>
      <c r="R219" s="136"/>
      <c r="T219" s="137"/>
      <c r="U219" s="134"/>
      <c r="V219" s="134"/>
      <c r="W219" s="138">
        <f>SUM(W220:W267)</f>
        <v>96.460975000000019</v>
      </c>
      <c r="X219" s="134"/>
      <c r="Y219" s="138">
        <f>SUM(Y220:Y267)</f>
        <v>0.26334000000000007</v>
      </c>
      <c r="Z219" s="134"/>
      <c r="AA219" s="139">
        <f>SUM(AA220:AA267)</f>
        <v>0.43564000000000003</v>
      </c>
      <c r="AR219" s="140" t="s">
        <v>93</v>
      </c>
      <c r="AT219" s="141" t="s">
        <v>76</v>
      </c>
      <c r="AU219" s="141" t="s">
        <v>82</v>
      </c>
      <c r="AY219" s="140" t="s">
        <v>129</v>
      </c>
      <c r="BK219" s="142">
        <f>SUM(BK220:BK267)</f>
        <v>0</v>
      </c>
    </row>
    <row r="220" spans="2:65" s="1" customFormat="1" ht="25.5" customHeight="1">
      <c r="B220" s="31"/>
      <c r="C220" s="144" t="s">
        <v>490</v>
      </c>
      <c r="D220" s="144" t="s">
        <v>130</v>
      </c>
      <c r="E220" s="145" t="s">
        <v>491</v>
      </c>
      <c r="F220" s="198" t="s">
        <v>492</v>
      </c>
      <c r="G220" s="198"/>
      <c r="H220" s="198"/>
      <c r="I220" s="198"/>
      <c r="J220" s="146" t="s">
        <v>205</v>
      </c>
      <c r="K220" s="147">
        <v>34</v>
      </c>
      <c r="L220" s="199"/>
      <c r="M220" s="199"/>
      <c r="N220" s="199">
        <f t="shared" ref="N220:N267" si="40">ROUND(L220*K220,2)</f>
        <v>0</v>
      </c>
      <c r="O220" s="199"/>
      <c r="P220" s="199"/>
      <c r="Q220" s="199"/>
      <c r="R220" s="33"/>
      <c r="T220" s="148" t="s">
        <v>20</v>
      </c>
      <c r="U220" s="40" t="s">
        <v>42</v>
      </c>
      <c r="V220" s="149">
        <v>5.1999999999999998E-2</v>
      </c>
      <c r="W220" s="149">
        <f t="shared" ref="W220:W267" si="41">V220*K220</f>
        <v>1.768</v>
      </c>
      <c r="X220" s="149">
        <v>4.0000000000000003E-5</v>
      </c>
      <c r="Y220" s="149">
        <f t="shared" ref="Y220:Y267" si="42">X220*K220</f>
        <v>1.3600000000000001E-3</v>
      </c>
      <c r="Z220" s="149">
        <v>4.4999999999999999E-4</v>
      </c>
      <c r="AA220" s="150">
        <f t="shared" ref="AA220:AA267" si="43">Z220*K220</f>
        <v>1.5299999999999999E-2</v>
      </c>
      <c r="AR220" s="18" t="s">
        <v>153</v>
      </c>
      <c r="AT220" s="18" t="s">
        <v>130</v>
      </c>
      <c r="AU220" s="18" t="s">
        <v>93</v>
      </c>
      <c r="AY220" s="18" t="s">
        <v>129</v>
      </c>
      <c r="BE220" s="151">
        <f t="shared" ref="BE220:BE267" si="44">IF(U220="základní",N220,0)</f>
        <v>0</v>
      </c>
      <c r="BF220" s="151">
        <f t="shared" ref="BF220:BF267" si="45">IF(U220="snížená",N220,0)</f>
        <v>0</v>
      </c>
      <c r="BG220" s="151">
        <f t="shared" ref="BG220:BG267" si="46">IF(U220="zákl. přenesená",N220,0)</f>
        <v>0</v>
      </c>
      <c r="BH220" s="151">
        <f t="shared" ref="BH220:BH267" si="47">IF(U220="sníž. přenesená",N220,0)</f>
        <v>0</v>
      </c>
      <c r="BI220" s="151">
        <f t="shared" ref="BI220:BI267" si="48">IF(U220="nulová",N220,0)</f>
        <v>0</v>
      </c>
      <c r="BJ220" s="18" t="s">
        <v>82</v>
      </c>
      <c r="BK220" s="151">
        <f t="shared" ref="BK220:BK267" si="49">ROUND(L220*K220,2)</f>
        <v>0</v>
      </c>
      <c r="BL220" s="18" t="s">
        <v>153</v>
      </c>
      <c r="BM220" s="18" t="s">
        <v>493</v>
      </c>
    </row>
    <row r="221" spans="2:65" s="1" customFormat="1" ht="25.5" customHeight="1">
      <c r="B221" s="31"/>
      <c r="C221" s="144" t="s">
        <v>494</v>
      </c>
      <c r="D221" s="144" t="s">
        <v>130</v>
      </c>
      <c r="E221" s="145" t="s">
        <v>495</v>
      </c>
      <c r="F221" s="198" t="s">
        <v>496</v>
      </c>
      <c r="G221" s="198"/>
      <c r="H221" s="198"/>
      <c r="I221" s="198"/>
      <c r="J221" s="146" t="s">
        <v>205</v>
      </c>
      <c r="K221" s="147">
        <v>9</v>
      </c>
      <c r="L221" s="199"/>
      <c r="M221" s="199"/>
      <c r="N221" s="199">
        <f t="shared" si="40"/>
        <v>0</v>
      </c>
      <c r="O221" s="199"/>
      <c r="P221" s="199"/>
      <c r="Q221" s="199"/>
      <c r="R221" s="33"/>
      <c r="T221" s="148" t="s">
        <v>20</v>
      </c>
      <c r="U221" s="40" t="s">
        <v>42</v>
      </c>
      <c r="V221" s="149">
        <v>0.16600000000000001</v>
      </c>
      <c r="W221" s="149">
        <f t="shared" si="41"/>
        <v>1.494</v>
      </c>
      <c r="X221" s="149">
        <v>9.0000000000000006E-5</v>
      </c>
      <c r="Y221" s="149">
        <f t="shared" si="42"/>
        <v>8.1000000000000006E-4</v>
      </c>
      <c r="Z221" s="149">
        <v>4.4999999999999999E-4</v>
      </c>
      <c r="AA221" s="150">
        <f t="shared" si="43"/>
        <v>4.0499999999999998E-3</v>
      </c>
      <c r="AR221" s="18" t="s">
        <v>153</v>
      </c>
      <c r="AT221" s="18" t="s">
        <v>130</v>
      </c>
      <c r="AU221" s="18" t="s">
        <v>93</v>
      </c>
      <c r="AY221" s="18" t="s">
        <v>129</v>
      </c>
      <c r="BE221" s="151">
        <f t="shared" si="44"/>
        <v>0</v>
      </c>
      <c r="BF221" s="151">
        <f t="shared" si="45"/>
        <v>0</v>
      </c>
      <c r="BG221" s="151">
        <f t="shared" si="46"/>
        <v>0</v>
      </c>
      <c r="BH221" s="151">
        <f t="shared" si="47"/>
        <v>0</v>
      </c>
      <c r="BI221" s="151">
        <f t="shared" si="48"/>
        <v>0</v>
      </c>
      <c r="BJ221" s="18" t="s">
        <v>82</v>
      </c>
      <c r="BK221" s="151">
        <f t="shared" si="49"/>
        <v>0</v>
      </c>
      <c r="BL221" s="18" t="s">
        <v>153</v>
      </c>
      <c r="BM221" s="18" t="s">
        <v>497</v>
      </c>
    </row>
    <row r="222" spans="2:65" s="1" customFormat="1" ht="25.5" customHeight="1">
      <c r="B222" s="31"/>
      <c r="C222" s="144" t="s">
        <v>498</v>
      </c>
      <c r="D222" s="144" t="s">
        <v>130</v>
      </c>
      <c r="E222" s="145" t="s">
        <v>499</v>
      </c>
      <c r="F222" s="198" t="s">
        <v>500</v>
      </c>
      <c r="G222" s="198"/>
      <c r="H222" s="198"/>
      <c r="I222" s="198"/>
      <c r="J222" s="146" t="s">
        <v>205</v>
      </c>
      <c r="K222" s="147">
        <v>18</v>
      </c>
      <c r="L222" s="199"/>
      <c r="M222" s="199"/>
      <c r="N222" s="199">
        <f t="shared" si="40"/>
        <v>0</v>
      </c>
      <c r="O222" s="199"/>
      <c r="P222" s="199"/>
      <c r="Q222" s="199"/>
      <c r="R222" s="33"/>
      <c r="T222" s="148" t="s">
        <v>20</v>
      </c>
      <c r="U222" s="40" t="s">
        <v>42</v>
      </c>
      <c r="V222" s="149">
        <v>0.22900000000000001</v>
      </c>
      <c r="W222" s="149">
        <f t="shared" si="41"/>
        <v>4.1219999999999999</v>
      </c>
      <c r="X222" s="149">
        <v>1.2999999999999999E-4</v>
      </c>
      <c r="Y222" s="149">
        <f t="shared" si="42"/>
        <v>2.3399999999999996E-3</v>
      </c>
      <c r="Z222" s="149">
        <v>1.1000000000000001E-3</v>
      </c>
      <c r="AA222" s="150">
        <f t="shared" si="43"/>
        <v>1.9800000000000002E-2</v>
      </c>
      <c r="AR222" s="18" t="s">
        <v>153</v>
      </c>
      <c r="AT222" s="18" t="s">
        <v>130</v>
      </c>
      <c r="AU222" s="18" t="s">
        <v>93</v>
      </c>
      <c r="AY222" s="18" t="s">
        <v>129</v>
      </c>
      <c r="BE222" s="151">
        <f t="shared" si="44"/>
        <v>0</v>
      </c>
      <c r="BF222" s="151">
        <f t="shared" si="45"/>
        <v>0</v>
      </c>
      <c r="BG222" s="151">
        <f t="shared" si="46"/>
        <v>0</v>
      </c>
      <c r="BH222" s="151">
        <f t="shared" si="47"/>
        <v>0</v>
      </c>
      <c r="BI222" s="151">
        <f t="shared" si="48"/>
        <v>0</v>
      </c>
      <c r="BJ222" s="18" t="s">
        <v>82</v>
      </c>
      <c r="BK222" s="151">
        <f t="shared" si="49"/>
        <v>0</v>
      </c>
      <c r="BL222" s="18" t="s">
        <v>153</v>
      </c>
      <c r="BM222" s="18" t="s">
        <v>501</v>
      </c>
    </row>
    <row r="223" spans="2:65" s="1" customFormat="1" ht="25.5" customHeight="1">
      <c r="B223" s="31"/>
      <c r="C223" s="144" t="s">
        <v>502</v>
      </c>
      <c r="D223" s="144" t="s">
        <v>130</v>
      </c>
      <c r="E223" s="145" t="s">
        <v>503</v>
      </c>
      <c r="F223" s="198" t="s">
        <v>504</v>
      </c>
      <c r="G223" s="198"/>
      <c r="H223" s="198"/>
      <c r="I223" s="198"/>
      <c r="J223" s="146" t="s">
        <v>205</v>
      </c>
      <c r="K223" s="147">
        <v>47</v>
      </c>
      <c r="L223" s="199"/>
      <c r="M223" s="199"/>
      <c r="N223" s="199">
        <f t="shared" si="40"/>
        <v>0</v>
      </c>
      <c r="O223" s="199"/>
      <c r="P223" s="199"/>
      <c r="Q223" s="199"/>
      <c r="R223" s="33"/>
      <c r="T223" s="148" t="s">
        <v>20</v>
      </c>
      <c r="U223" s="40" t="s">
        <v>42</v>
      </c>
      <c r="V223" s="149">
        <v>0.312</v>
      </c>
      <c r="W223" s="149">
        <f t="shared" si="41"/>
        <v>14.664</v>
      </c>
      <c r="X223" s="149">
        <v>1.7000000000000001E-4</v>
      </c>
      <c r="Y223" s="149">
        <f t="shared" si="42"/>
        <v>7.9900000000000006E-3</v>
      </c>
      <c r="Z223" s="149">
        <v>2.2000000000000001E-3</v>
      </c>
      <c r="AA223" s="150">
        <f t="shared" si="43"/>
        <v>0.10340000000000001</v>
      </c>
      <c r="AR223" s="18" t="s">
        <v>153</v>
      </c>
      <c r="AT223" s="18" t="s">
        <v>130</v>
      </c>
      <c r="AU223" s="18" t="s">
        <v>93</v>
      </c>
      <c r="AY223" s="18" t="s">
        <v>129</v>
      </c>
      <c r="BE223" s="151">
        <f t="shared" si="44"/>
        <v>0</v>
      </c>
      <c r="BF223" s="151">
        <f t="shared" si="45"/>
        <v>0</v>
      </c>
      <c r="BG223" s="151">
        <f t="shared" si="46"/>
        <v>0</v>
      </c>
      <c r="BH223" s="151">
        <f t="shared" si="47"/>
        <v>0</v>
      </c>
      <c r="BI223" s="151">
        <f t="shared" si="48"/>
        <v>0</v>
      </c>
      <c r="BJ223" s="18" t="s">
        <v>82</v>
      </c>
      <c r="BK223" s="151">
        <f t="shared" si="49"/>
        <v>0</v>
      </c>
      <c r="BL223" s="18" t="s">
        <v>153</v>
      </c>
      <c r="BM223" s="18" t="s">
        <v>505</v>
      </c>
    </row>
    <row r="224" spans="2:65" s="1" customFormat="1" ht="25.5" customHeight="1">
      <c r="B224" s="31"/>
      <c r="C224" s="144" t="s">
        <v>506</v>
      </c>
      <c r="D224" s="144" t="s">
        <v>130</v>
      </c>
      <c r="E224" s="145" t="s">
        <v>507</v>
      </c>
      <c r="F224" s="198" t="s">
        <v>508</v>
      </c>
      <c r="G224" s="198"/>
      <c r="H224" s="198"/>
      <c r="I224" s="198"/>
      <c r="J224" s="146" t="s">
        <v>205</v>
      </c>
      <c r="K224" s="147">
        <v>10</v>
      </c>
      <c r="L224" s="199"/>
      <c r="M224" s="199"/>
      <c r="N224" s="199">
        <f t="shared" si="40"/>
        <v>0</v>
      </c>
      <c r="O224" s="199"/>
      <c r="P224" s="199"/>
      <c r="Q224" s="199"/>
      <c r="R224" s="33"/>
      <c r="T224" s="148" t="s">
        <v>20</v>
      </c>
      <c r="U224" s="40" t="s">
        <v>42</v>
      </c>
      <c r="V224" s="149">
        <v>0.374</v>
      </c>
      <c r="W224" s="149">
        <f t="shared" si="41"/>
        <v>3.74</v>
      </c>
      <c r="X224" s="149">
        <v>2.1000000000000001E-4</v>
      </c>
      <c r="Y224" s="149">
        <f t="shared" si="42"/>
        <v>2.1000000000000003E-3</v>
      </c>
      <c r="Z224" s="149">
        <v>3.5000000000000001E-3</v>
      </c>
      <c r="AA224" s="150">
        <f t="shared" si="43"/>
        <v>3.5000000000000003E-2</v>
      </c>
      <c r="AR224" s="18" t="s">
        <v>153</v>
      </c>
      <c r="AT224" s="18" t="s">
        <v>130</v>
      </c>
      <c r="AU224" s="18" t="s">
        <v>93</v>
      </c>
      <c r="AY224" s="18" t="s">
        <v>129</v>
      </c>
      <c r="BE224" s="151">
        <f t="shared" si="44"/>
        <v>0</v>
      </c>
      <c r="BF224" s="151">
        <f t="shared" si="45"/>
        <v>0</v>
      </c>
      <c r="BG224" s="151">
        <f t="shared" si="46"/>
        <v>0</v>
      </c>
      <c r="BH224" s="151">
        <f t="shared" si="47"/>
        <v>0</v>
      </c>
      <c r="BI224" s="151">
        <f t="shared" si="48"/>
        <v>0</v>
      </c>
      <c r="BJ224" s="18" t="s">
        <v>82</v>
      </c>
      <c r="BK224" s="151">
        <f t="shared" si="49"/>
        <v>0</v>
      </c>
      <c r="BL224" s="18" t="s">
        <v>153</v>
      </c>
      <c r="BM224" s="18" t="s">
        <v>509</v>
      </c>
    </row>
    <row r="225" spans="2:65" s="1" customFormat="1" ht="25.5" customHeight="1">
      <c r="B225" s="31"/>
      <c r="C225" s="144" t="s">
        <v>510</v>
      </c>
      <c r="D225" s="144" t="s">
        <v>130</v>
      </c>
      <c r="E225" s="145" t="s">
        <v>511</v>
      </c>
      <c r="F225" s="198" t="s">
        <v>512</v>
      </c>
      <c r="G225" s="198"/>
      <c r="H225" s="198"/>
      <c r="I225" s="198"/>
      <c r="J225" s="146" t="s">
        <v>205</v>
      </c>
      <c r="K225" s="147">
        <v>4</v>
      </c>
      <c r="L225" s="199"/>
      <c r="M225" s="199"/>
      <c r="N225" s="199">
        <f t="shared" si="40"/>
        <v>0</v>
      </c>
      <c r="O225" s="199"/>
      <c r="P225" s="199"/>
      <c r="Q225" s="199"/>
      <c r="R225" s="33"/>
      <c r="T225" s="148" t="s">
        <v>20</v>
      </c>
      <c r="U225" s="40" t="s">
        <v>42</v>
      </c>
      <c r="V225" s="149">
        <v>0.46800000000000003</v>
      </c>
      <c r="W225" s="149">
        <f t="shared" si="41"/>
        <v>1.8720000000000001</v>
      </c>
      <c r="X225" s="149">
        <v>1.2999999999999999E-4</v>
      </c>
      <c r="Y225" s="149">
        <f t="shared" si="42"/>
        <v>5.1999999999999995E-4</v>
      </c>
      <c r="Z225" s="149">
        <v>3.98E-3</v>
      </c>
      <c r="AA225" s="150">
        <f t="shared" si="43"/>
        <v>1.592E-2</v>
      </c>
      <c r="AR225" s="18" t="s">
        <v>153</v>
      </c>
      <c r="AT225" s="18" t="s">
        <v>130</v>
      </c>
      <c r="AU225" s="18" t="s">
        <v>93</v>
      </c>
      <c r="AY225" s="18" t="s">
        <v>129</v>
      </c>
      <c r="BE225" s="151">
        <f t="shared" si="44"/>
        <v>0</v>
      </c>
      <c r="BF225" s="151">
        <f t="shared" si="45"/>
        <v>0</v>
      </c>
      <c r="BG225" s="151">
        <f t="shared" si="46"/>
        <v>0</v>
      </c>
      <c r="BH225" s="151">
        <f t="shared" si="47"/>
        <v>0</v>
      </c>
      <c r="BI225" s="151">
        <f t="shared" si="48"/>
        <v>0</v>
      </c>
      <c r="BJ225" s="18" t="s">
        <v>82</v>
      </c>
      <c r="BK225" s="151">
        <f t="shared" si="49"/>
        <v>0</v>
      </c>
      <c r="BL225" s="18" t="s">
        <v>153</v>
      </c>
      <c r="BM225" s="18" t="s">
        <v>513</v>
      </c>
    </row>
    <row r="226" spans="2:65" s="1" customFormat="1" ht="25.5" customHeight="1">
      <c r="B226" s="31"/>
      <c r="C226" s="144" t="s">
        <v>514</v>
      </c>
      <c r="D226" s="144" t="s">
        <v>130</v>
      </c>
      <c r="E226" s="145" t="s">
        <v>515</v>
      </c>
      <c r="F226" s="198" t="s">
        <v>516</v>
      </c>
      <c r="G226" s="198"/>
      <c r="H226" s="198"/>
      <c r="I226" s="198"/>
      <c r="J226" s="146" t="s">
        <v>205</v>
      </c>
      <c r="K226" s="147">
        <v>1</v>
      </c>
      <c r="L226" s="199"/>
      <c r="M226" s="199"/>
      <c r="N226" s="199">
        <f t="shared" si="40"/>
        <v>0</v>
      </c>
      <c r="O226" s="199"/>
      <c r="P226" s="199"/>
      <c r="Q226" s="199"/>
      <c r="R226" s="33"/>
      <c r="T226" s="148" t="s">
        <v>20</v>
      </c>
      <c r="U226" s="40" t="s">
        <v>42</v>
      </c>
      <c r="V226" s="149">
        <v>0.97799999999999998</v>
      </c>
      <c r="W226" s="149">
        <f t="shared" si="41"/>
        <v>0.97799999999999998</v>
      </c>
      <c r="X226" s="149">
        <v>2.0000000000000002E-5</v>
      </c>
      <c r="Y226" s="149">
        <f t="shared" si="42"/>
        <v>2.0000000000000002E-5</v>
      </c>
      <c r="Z226" s="149">
        <v>5.3999999999999999E-2</v>
      </c>
      <c r="AA226" s="150">
        <f t="shared" si="43"/>
        <v>5.3999999999999999E-2</v>
      </c>
      <c r="AR226" s="18" t="s">
        <v>153</v>
      </c>
      <c r="AT226" s="18" t="s">
        <v>130</v>
      </c>
      <c r="AU226" s="18" t="s">
        <v>93</v>
      </c>
      <c r="AY226" s="18" t="s">
        <v>129</v>
      </c>
      <c r="BE226" s="151">
        <f t="shared" si="44"/>
        <v>0</v>
      </c>
      <c r="BF226" s="151">
        <f t="shared" si="45"/>
        <v>0</v>
      </c>
      <c r="BG226" s="151">
        <f t="shared" si="46"/>
        <v>0</v>
      </c>
      <c r="BH226" s="151">
        <f t="shared" si="47"/>
        <v>0</v>
      </c>
      <c r="BI226" s="151">
        <f t="shared" si="48"/>
        <v>0</v>
      </c>
      <c r="BJ226" s="18" t="s">
        <v>82</v>
      </c>
      <c r="BK226" s="151">
        <f t="shared" si="49"/>
        <v>0</v>
      </c>
      <c r="BL226" s="18" t="s">
        <v>153</v>
      </c>
      <c r="BM226" s="18" t="s">
        <v>517</v>
      </c>
    </row>
    <row r="227" spans="2:65" s="1" customFormat="1" ht="25.5" customHeight="1">
      <c r="B227" s="31"/>
      <c r="C227" s="144" t="s">
        <v>518</v>
      </c>
      <c r="D227" s="144" t="s">
        <v>130</v>
      </c>
      <c r="E227" s="145" t="s">
        <v>519</v>
      </c>
      <c r="F227" s="198" t="s">
        <v>520</v>
      </c>
      <c r="G227" s="198"/>
      <c r="H227" s="198"/>
      <c r="I227" s="198"/>
      <c r="J227" s="146" t="s">
        <v>205</v>
      </c>
      <c r="K227" s="147">
        <v>1</v>
      </c>
      <c r="L227" s="199"/>
      <c r="M227" s="199"/>
      <c r="N227" s="199">
        <f t="shared" si="40"/>
        <v>0</v>
      </c>
      <c r="O227" s="199"/>
      <c r="P227" s="199"/>
      <c r="Q227" s="199"/>
      <c r="R227" s="33"/>
      <c r="T227" s="148" t="s">
        <v>20</v>
      </c>
      <c r="U227" s="40" t="s">
        <v>42</v>
      </c>
      <c r="V227" s="149">
        <v>0.73799999999999999</v>
      </c>
      <c r="W227" s="149">
        <f t="shared" si="41"/>
        <v>0.73799999999999999</v>
      </c>
      <c r="X227" s="149">
        <v>2.0000000000000002E-5</v>
      </c>
      <c r="Y227" s="149">
        <f t="shared" si="42"/>
        <v>2.0000000000000002E-5</v>
      </c>
      <c r="Z227" s="149">
        <v>1.2E-2</v>
      </c>
      <c r="AA227" s="150">
        <f t="shared" si="43"/>
        <v>1.2E-2</v>
      </c>
      <c r="AR227" s="18" t="s">
        <v>153</v>
      </c>
      <c r="AT227" s="18" t="s">
        <v>130</v>
      </c>
      <c r="AU227" s="18" t="s">
        <v>93</v>
      </c>
      <c r="AY227" s="18" t="s">
        <v>129</v>
      </c>
      <c r="BE227" s="151">
        <f t="shared" si="44"/>
        <v>0</v>
      </c>
      <c r="BF227" s="151">
        <f t="shared" si="45"/>
        <v>0</v>
      </c>
      <c r="BG227" s="151">
        <f t="shared" si="46"/>
        <v>0</v>
      </c>
      <c r="BH227" s="151">
        <f t="shared" si="47"/>
        <v>0</v>
      </c>
      <c r="BI227" s="151">
        <f t="shared" si="48"/>
        <v>0</v>
      </c>
      <c r="BJ227" s="18" t="s">
        <v>82</v>
      </c>
      <c r="BK227" s="151">
        <f t="shared" si="49"/>
        <v>0</v>
      </c>
      <c r="BL227" s="18" t="s">
        <v>153</v>
      </c>
      <c r="BM227" s="18" t="s">
        <v>521</v>
      </c>
    </row>
    <row r="228" spans="2:65" s="1" customFormat="1" ht="16.5" customHeight="1">
      <c r="B228" s="31"/>
      <c r="C228" s="144" t="s">
        <v>522</v>
      </c>
      <c r="D228" s="144" t="s">
        <v>130</v>
      </c>
      <c r="E228" s="145" t="s">
        <v>523</v>
      </c>
      <c r="F228" s="198" t="s">
        <v>524</v>
      </c>
      <c r="G228" s="198"/>
      <c r="H228" s="198"/>
      <c r="I228" s="198"/>
      <c r="J228" s="146" t="s">
        <v>205</v>
      </c>
      <c r="K228" s="147">
        <v>4</v>
      </c>
      <c r="L228" s="199"/>
      <c r="M228" s="199"/>
      <c r="N228" s="199">
        <f t="shared" si="40"/>
        <v>0</v>
      </c>
      <c r="O228" s="199"/>
      <c r="P228" s="199"/>
      <c r="Q228" s="199"/>
      <c r="R228" s="33"/>
      <c r="T228" s="148" t="s">
        <v>20</v>
      </c>
      <c r="U228" s="40" t="s">
        <v>42</v>
      </c>
      <c r="V228" s="149">
        <v>0.25</v>
      </c>
      <c r="W228" s="149">
        <f t="shared" si="41"/>
        <v>1</v>
      </c>
      <c r="X228" s="149">
        <v>2.0000000000000002E-5</v>
      </c>
      <c r="Y228" s="149">
        <f t="shared" si="42"/>
        <v>8.0000000000000007E-5</v>
      </c>
      <c r="Z228" s="149">
        <v>0</v>
      </c>
      <c r="AA228" s="150">
        <f t="shared" si="43"/>
        <v>0</v>
      </c>
      <c r="AR228" s="18" t="s">
        <v>153</v>
      </c>
      <c r="AT228" s="18" t="s">
        <v>130</v>
      </c>
      <c r="AU228" s="18" t="s">
        <v>93</v>
      </c>
      <c r="AY228" s="18" t="s">
        <v>129</v>
      </c>
      <c r="BE228" s="151">
        <f t="shared" si="44"/>
        <v>0</v>
      </c>
      <c r="BF228" s="151">
        <f t="shared" si="45"/>
        <v>0</v>
      </c>
      <c r="BG228" s="151">
        <f t="shared" si="46"/>
        <v>0</v>
      </c>
      <c r="BH228" s="151">
        <f t="shared" si="47"/>
        <v>0</v>
      </c>
      <c r="BI228" s="151">
        <f t="shared" si="48"/>
        <v>0</v>
      </c>
      <c r="BJ228" s="18" t="s">
        <v>82</v>
      </c>
      <c r="BK228" s="151">
        <f t="shared" si="49"/>
        <v>0</v>
      </c>
      <c r="BL228" s="18" t="s">
        <v>153</v>
      </c>
      <c r="BM228" s="18" t="s">
        <v>525</v>
      </c>
    </row>
    <row r="229" spans="2:65" s="1" customFormat="1" ht="25.5" customHeight="1">
      <c r="B229" s="31"/>
      <c r="C229" s="144" t="s">
        <v>526</v>
      </c>
      <c r="D229" s="144" t="s">
        <v>130</v>
      </c>
      <c r="E229" s="145" t="s">
        <v>527</v>
      </c>
      <c r="F229" s="198" t="s">
        <v>528</v>
      </c>
      <c r="G229" s="198"/>
      <c r="H229" s="198"/>
      <c r="I229" s="198"/>
      <c r="J229" s="146" t="s">
        <v>205</v>
      </c>
      <c r="K229" s="147">
        <v>4</v>
      </c>
      <c r="L229" s="199"/>
      <c r="M229" s="199"/>
      <c r="N229" s="199">
        <f t="shared" si="40"/>
        <v>0</v>
      </c>
      <c r="O229" s="199"/>
      <c r="P229" s="199"/>
      <c r="Q229" s="199"/>
      <c r="R229" s="33"/>
      <c r="T229" s="148" t="s">
        <v>20</v>
      </c>
      <c r="U229" s="40" t="s">
        <v>42</v>
      </c>
      <c r="V229" s="149">
        <v>0.70699999999999996</v>
      </c>
      <c r="W229" s="149">
        <f t="shared" si="41"/>
        <v>2.8279999999999998</v>
      </c>
      <c r="X229" s="149">
        <v>2.0000000000000002E-5</v>
      </c>
      <c r="Y229" s="149">
        <f t="shared" si="42"/>
        <v>8.0000000000000007E-5</v>
      </c>
      <c r="Z229" s="149">
        <v>3.9E-2</v>
      </c>
      <c r="AA229" s="150">
        <f t="shared" si="43"/>
        <v>0.156</v>
      </c>
      <c r="AR229" s="18" t="s">
        <v>153</v>
      </c>
      <c r="AT229" s="18" t="s">
        <v>130</v>
      </c>
      <c r="AU229" s="18" t="s">
        <v>93</v>
      </c>
      <c r="AY229" s="18" t="s">
        <v>129</v>
      </c>
      <c r="BE229" s="151">
        <f t="shared" si="44"/>
        <v>0</v>
      </c>
      <c r="BF229" s="151">
        <f t="shared" si="45"/>
        <v>0</v>
      </c>
      <c r="BG229" s="151">
        <f t="shared" si="46"/>
        <v>0</v>
      </c>
      <c r="BH229" s="151">
        <f t="shared" si="47"/>
        <v>0</v>
      </c>
      <c r="BI229" s="151">
        <f t="shared" si="48"/>
        <v>0</v>
      </c>
      <c r="BJ229" s="18" t="s">
        <v>82</v>
      </c>
      <c r="BK229" s="151">
        <f t="shared" si="49"/>
        <v>0</v>
      </c>
      <c r="BL229" s="18" t="s">
        <v>153</v>
      </c>
      <c r="BM229" s="18" t="s">
        <v>529</v>
      </c>
    </row>
    <row r="230" spans="2:65" s="1" customFormat="1" ht="16.5" customHeight="1">
      <c r="B230" s="31"/>
      <c r="C230" s="144" t="s">
        <v>530</v>
      </c>
      <c r="D230" s="144" t="s">
        <v>130</v>
      </c>
      <c r="E230" s="145" t="s">
        <v>531</v>
      </c>
      <c r="F230" s="198" t="s">
        <v>532</v>
      </c>
      <c r="G230" s="198"/>
      <c r="H230" s="198"/>
      <c r="I230" s="198"/>
      <c r="J230" s="146" t="s">
        <v>205</v>
      </c>
      <c r="K230" s="147">
        <v>3</v>
      </c>
      <c r="L230" s="199"/>
      <c r="M230" s="199"/>
      <c r="N230" s="199">
        <f t="shared" si="40"/>
        <v>0</v>
      </c>
      <c r="O230" s="199"/>
      <c r="P230" s="199"/>
      <c r="Q230" s="199"/>
      <c r="R230" s="33"/>
      <c r="T230" s="148" t="s">
        <v>20</v>
      </c>
      <c r="U230" s="40" t="s">
        <v>42</v>
      </c>
      <c r="V230" s="149">
        <v>2.1000000000000001E-2</v>
      </c>
      <c r="W230" s="149">
        <f t="shared" si="41"/>
        <v>6.3E-2</v>
      </c>
      <c r="X230" s="149">
        <v>0</v>
      </c>
      <c r="Y230" s="149">
        <f t="shared" si="42"/>
        <v>0</v>
      </c>
      <c r="Z230" s="149">
        <v>1.91E-3</v>
      </c>
      <c r="AA230" s="150">
        <f t="shared" si="43"/>
        <v>5.7299999999999999E-3</v>
      </c>
      <c r="AR230" s="18" t="s">
        <v>153</v>
      </c>
      <c r="AT230" s="18" t="s">
        <v>130</v>
      </c>
      <c r="AU230" s="18" t="s">
        <v>93</v>
      </c>
      <c r="AY230" s="18" t="s">
        <v>129</v>
      </c>
      <c r="BE230" s="151">
        <f t="shared" si="44"/>
        <v>0</v>
      </c>
      <c r="BF230" s="151">
        <f t="shared" si="45"/>
        <v>0</v>
      </c>
      <c r="BG230" s="151">
        <f t="shared" si="46"/>
        <v>0</v>
      </c>
      <c r="BH230" s="151">
        <f t="shared" si="47"/>
        <v>0</v>
      </c>
      <c r="BI230" s="151">
        <f t="shared" si="48"/>
        <v>0</v>
      </c>
      <c r="BJ230" s="18" t="s">
        <v>82</v>
      </c>
      <c r="BK230" s="151">
        <f t="shared" si="49"/>
        <v>0</v>
      </c>
      <c r="BL230" s="18" t="s">
        <v>153</v>
      </c>
      <c r="BM230" s="18" t="s">
        <v>533</v>
      </c>
    </row>
    <row r="231" spans="2:65" s="1" customFormat="1" ht="16.5" customHeight="1">
      <c r="B231" s="31"/>
      <c r="C231" s="144" t="s">
        <v>534</v>
      </c>
      <c r="D231" s="144" t="s">
        <v>130</v>
      </c>
      <c r="E231" s="145" t="s">
        <v>535</v>
      </c>
      <c r="F231" s="198" t="s">
        <v>536</v>
      </c>
      <c r="G231" s="198"/>
      <c r="H231" s="198"/>
      <c r="I231" s="198"/>
      <c r="J231" s="146" t="s">
        <v>205</v>
      </c>
      <c r="K231" s="147">
        <v>2</v>
      </c>
      <c r="L231" s="199"/>
      <c r="M231" s="199"/>
      <c r="N231" s="199">
        <f t="shared" si="40"/>
        <v>0</v>
      </c>
      <c r="O231" s="199"/>
      <c r="P231" s="199"/>
      <c r="Q231" s="199"/>
      <c r="R231" s="33"/>
      <c r="T231" s="148" t="s">
        <v>20</v>
      </c>
      <c r="U231" s="40" t="s">
        <v>42</v>
      </c>
      <c r="V231" s="149">
        <v>6.2E-2</v>
      </c>
      <c r="W231" s="149">
        <f t="shared" si="41"/>
        <v>0.124</v>
      </c>
      <c r="X231" s="149">
        <v>0</v>
      </c>
      <c r="Y231" s="149">
        <f t="shared" si="42"/>
        <v>0</v>
      </c>
      <c r="Z231" s="149">
        <v>5.0200000000000002E-3</v>
      </c>
      <c r="AA231" s="150">
        <f t="shared" si="43"/>
        <v>1.004E-2</v>
      </c>
      <c r="AR231" s="18" t="s">
        <v>153</v>
      </c>
      <c r="AT231" s="18" t="s">
        <v>130</v>
      </c>
      <c r="AU231" s="18" t="s">
        <v>93</v>
      </c>
      <c r="AY231" s="18" t="s">
        <v>129</v>
      </c>
      <c r="BE231" s="151">
        <f t="shared" si="44"/>
        <v>0</v>
      </c>
      <c r="BF231" s="151">
        <f t="shared" si="45"/>
        <v>0</v>
      </c>
      <c r="BG231" s="151">
        <f t="shared" si="46"/>
        <v>0</v>
      </c>
      <c r="BH231" s="151">
        <f t="shared" si="47"/>
        <v>0</v>
      </c>
      <c r="BI231" s="151">
        <f t="shared" si="48"/>
        <v>0</v>
      </c>
      <c r="BJ231" s="18" t="s">
        <v>82</v>
      </c>
      <c r="BK231" s="151">
        <f t="shared" si="49"/>
        <v>0</v>
      </c>
      <c r="BL231" s="18" t="s">
        <v>153</v>
      </c>
      <c r="BM231" s="18" t="s">
        <v>537</v>
      </c>
    </row>
    <row r="232" spans="2:65" s="1" customFormat="1" ht="25.5" customHeight="1">
      <c r="B232" s="31"/>
      <c r="C232" s="144" t="s">
        <v>538</v>
      </c>
      <c r="D232" s="144" t="s">
        <v>130</v>
      </c>
      <c r="E232" s="145" t="s">
        <v>539</v>
      </c>
      <c r="F232" s="198" t="s">
        <v>540</v>
      </c>
      <c r="G232" s="198"/>
      <c r="H232" s="198"/>
      <c r="I232" s="198"/>
      <c r="J232" s="146" t="s">
        <v>205</v>
      </c>
      <c r="K232" s="147">
        <v>11</v>
      </c>
      <c r="L232" s="199"/>
      <c r="M232" s="199"/>
      <c r="N232" s="199">
        <f t="shared" si="40"/>
        <v>0</v>
      </c>
      <c r="O232" s="199"/>
      <c r="P232" s="199"/>
      <c r="Q232" s="199"/>
      <c r="R232" s="33"/>
      <c r="T232" s="148" t="s">
        <v>20</v>
      </c>
      <c r="U232" s="40" t="s">
        <v>42</v>
      </c>
      <c r="V232" s="149">
        <v>0.14599999999999999</v>
      </c>
      <c r="W232" s="149">
        <f t="shared" si="41"/>
        <v>1.6059999999999999</v>
      </c>
      <c r="X232" s="149">
        <v>1.0000000000000001E-5</v>
      </c>
      <c r="Y232" s="149">
        <f t="shared" si="42"/>
        <v>1.1E-4</v>
      </c>
      <c r="Z232" s="149">
        <v>4.0000000000000002E-4</v>
      </c>
      <c r="AA232" s="150">
        <f t="shared" si="43"/>
        <v>4.4000000000000003E-3</v>
      </c>
      <c r="AR232" s="18" t="s">
        <v>153</v>
      </c>
      <c r="AT232" s="18" t="s">
        <v>130</v>
      </c>
      <c r="AU232" s="18" t="s">
        <v>93</v>
      </c>
      <c r="AY232" s="18" t="s">
        <v>129</v>
      </c>
      <c r="BE232" s="151">
        <f t="shared" si="44"/>
        <v>0</v>
      </c>
      <c r="BF232" s="151">
        <f t="shared" si="45"/>
        <v>0</v>
      </c>
      <c r="BG232" s="151">
        <f t="shared" si="46"/>
        <v>0</v>
      </c>
      <c r="BH232" s="151">
        <f t="shared" si="47"/>
        <v>0</v>
      </c>
      <c r="BI232" s="151">
        <f t="shared" si="48"/>
        <v>0</v>
      </c>
      <c r="BJ232" s="18" t="s">
        <v>82</v>
      </c>
      <c r="BK232" s="151">
        <f t="shared" si="49"/>
        <v>0</v>
      </c>
      <c r="BL232" s="18" t="s">
        <v>153</v>
      </c>
      <c r="BM232" s="18" t="s">
        <v>541</v>
      </c>
    </row>
    <row r="233" spans="2:65" s="1" customFormat="1" ht="38.25" customHeight="1">
      <c r="B233" s="31"/>
      <c r="C233" s="144" t="s">
        <v>542</v>
      </c>
      <c r="D233" s="144" t="s">
        <v>130</v>
      </c>
      <c r="E233" s="145" t="s">
        <v>543</v>
      </c>
      <c r="F233" s="198" t="s">
        <v>544</v>
      </c>
      <c r="G233" s="198"/>
      <c r="H233" s="198"/>
      <c r="I233" s="198"/>
      <c r="J233" s="146" t="s">
        <v>196</v>
      </c>
      <c r="K233" s="147">
        <v>0.25</v>
      </c>
      <c r="L233" s="199"/>
      <c r="M233" s="199"/>
      <c r="N233" s="199">
        <f t="shared" si="40"/>
        <v>0</v>
      </c>
      <c r="O233" s="199"/>
      <c r="P233" s="199"/>
      <c r="Q233" s="199"/>
      <c r="R233" s="33"/>
      <c r="T233" s="148" t="s">
        <v>20</v>
      </c>
      <c r="U233" s="40" t="s">
        <v>42</v>
      </c>
      <c r="V233" s="149">
        <v>2.5750000000000002</v>
      </c>
      <c r="W233" s="149">
        <f t="shared" si="41"/>
        <v>0.64375000000000004</v>
      </c>
      <c r="X233" s="149">
        <v>0</v>
      </c>
      <c r="Y233" s="149">
        <f t="shared" si="42"/>
        <v>0</v>
      </c>
      <c r="Z233" s="149">
        <v>0</v>
      </c>
      <c r="AA233" s="150">
        <f t="shared" si="43"/>
        <v>0</v>
      </c>
      <c r="AR233" s="18" t="s">
        <v>153</v>
      </c>
      <c r="AT233" s="18" t="s">
        <v>130</v>
      </c>
      <c r="AU233" s="18" t="s">
        <v>93</v>
      </c>
      <c r="AY233" s="18" t="s">
        <v>129</v>
      </c>
      <c r="BE233" s="151">
        <f t="shared" si="44"/>
        <v>0</v>
      </c>
      <c r="BF233" s="151">
        <f t="shared" si="45"/>
        <v>0</v>
      </c>
      <c r="BG233" s="151">
        <f t="shared" si="46"/>
        <v>0</v>
      </c>
      <c r="BH233" s="151">
        <f t="shared" si="47"/>
        <v>0</v>
      </c>
      <c r="BI233" s="151">
        <f t="shared" si="48"/>
        <v>0</v>
      </c>
      <c r="BJ233" s="18" t="s">
        <v>82</v>
      </c>
      <c r="BK233" s="151">
        <f t="shared" si="49"/>
        <v>0</v>
      </c>
      <c r="BL233" s="18" t="s">
        <v>153</v>
      </c>
      <c r="BM233" s="18" t="s">
        <v>545</v>
      </c>
    </row>
    <row r="234" spans="2:65" s="1" customFormat="1" ht="16.5" customHeight="1">
      <c r="B234" s="31"/>
      <c r="C234" s="144" t="s">
        <v>546</v>
      </c>
      <c r="D234" s="144" t="s">
        <v>130</v>
      </c>
      <c r="E234" s="145" t="s">
        <v>547</v>
      </c>
      <c r="F234" s="198" t="s">
        <v>548</v>
      </c>
      <c r="G234" s="198"/>
      <c r="H234" s="198"/>
      <c r="I234" s="198"/>
      <c r="J234" s="146" t="s">
        <v>133</v>
      </c>
      <c r="K234" s="147">
        <v>2</v>
      </c>
      <c r="L234" s="199"/>
      <c r="M234" s="199"/>
      <c r="N234" s="199">
        <f t="shared" si="40"/>
        <v>0</v>
      </c>
      <c r="O234" s="199"/>
      <c r="P234" s="199"/>
      <c r="Q234" s="199"/>
      <c r="R234" s="33"/>
      <c r="T234" s="148" t="s">
        <v>20</v>
      </c>
      <c r="U234" s="40" t="s">
        <v>42</v>
      </c>
      <c r="V234" s="149">
        <v>0.59299999999999997</v>
      </c>
      <c r="W234" s="149">
        <f t="shared" si="41"/>
        <v>1.1859999999999999</v>
      </c>
      <c r="X234" s="149">
        <v>3.0400000000000002E-3</v>
      </c>
      <c r="Y234" s="149">
        <f t="shared" si="42"/>
        <v>6.0800000000000003E-3</v>
      </c>
      <c r="Z234" s="149">
        <v>0</v>
      </c>
      <c r="AA234" s="150">
        <f t="shared" si="43"/>
        <v>0</v>
      </c>
      <c r="AR234" s="18" t="s">
        <v>153</v>
      </c>
      <c r="AT234" s="18" t="s">
        <v>130</v>
      </c>
      <c r="AU234" s="18" t="s">
        <v>93</v>
      </c>
      <c r="AY234" s="18" t="s">
        <v>129</v>
      </c>
      <c r="BE234" s="151">
        <f t="shared" si="44"/>
        <v>0</v>
      </c>
      <c r="BF234" s="151">
        <f t="shared" si="45"/>
        <v>0</v>
      </c>
      <c r="BG234" s="151">
        <f t="shared" si="46"/>
        <v>0</v>
      </c>
      <c r="BH234" s="151">
        <f t="shared" si="47"/>
        <v>0</v>
      </c>
      <c r="BI234" s="151">
        <f t="shared" si="48"/>
        <v>0</v>
      </c>
      <c r="BJ234" s="18" t="s">
        <v>82</v>
      </c>
      <c r="BK234" s="151">
        <f t="shared" si="49"/>
        <v>0</v>
      </c>
      <c r="BL234" s="18" t="s">
        <v>153</v>
      </c>
      <c r="BM234" s="18" t="s">
        <v>549</v>
      </c>
    </row>
    <row r="235" spans="2:65" s="1" customFormat="1" ht="16.5" customHeight="1">
      <c r="B235" s="31"/>
      <c r="C235" s="144" t="s">
        <v>550</v>
      </c>
      <c r="D235" s="144" t="s">
        <v>130</v>
      </c>
      <c r="E235" s="145" t="s">
        <v>551</v>
      </c>
      <c r="F235" s="198" t="s">
        <v>552</v>
      </c>
      <c r="G235" s="198"/>
      <c r="H235" s="198"/>
      <c r="I235" s="198"/>
      <c r="J235" s="146" t="s">
        <v>133</v>
      </c>
      <c r="K235" s="147">
        <v>8</v>
      </c>
      <c r="L235" s="199"/>
      <c r="M235" s="199"/>
      <c r="N235" s="199">
        <f t="shared" si="40"/>
        <v>0</v>
      </c>
      <c r="O235" s="199"/>
      <c r="P235" s="199"/>
      <c r="Q235" s="199"/>
      <c r="R235" s="33"/>
      <c r="T235" s="148" t="s">
        <v>20</v>
      </c>
      <c r="U235" s="40" t="s">
        <v>42</v>
      </c>
      <c r="V235" s="149">
        <v>0.78</v>
      </c>
      <c r="W235" s="149">
        <f t="shared" si="41"/>
        <v>6.24</v>
      </c>
      <c r="X235" s="149">
        <v>4.2700000000000004E-3</v>
      </c>
      <c r="Y235" s="149">
        <f t="shared" si="42"/>
        <v>3.4160000000000003E-2</v>
      </c>
      <c r="Z235" s="149">
        <v>0</v>
      </c>
      <c r="AA235" s="150">
        <f t="shared" si="43"/>
        <v>0</v>
      </c>
      <c r="AR235" s="18" t="s">
        <v>153</v>
      </c>
      <c r="AT235" s="18" t="s">
        <v>130</v>
      </c>
      <c r="AU235" s="18" t="s">
        <v>93</v>
      </c>
      <c r="AY235" s="18" t="s">
        <v>129</v>
      </c>
      <c r="BE235" s="151">
        <f t="shared" si="44"/>
        <v>0</v>
      </c>
      <c r="BF235" s="151">
        <f t="shared" si="45"/>
        <v>0</v>
      </c>
      <c r="BG235" s="151">
        <f t="shared" si="46"/>
        <v>0</v>
      </c>
      <c r="BH235" s="151">
        <f t="shared" si="47"/>
        <v>0</v>
      </c>
      <c r="BI235" s="151">
        <f t="shared" si="48"/>
        <v>0</v>
      </c>
      <c r="BJ235" s="18" t="s">
        <v>82</v>
      </c>
      <c r="BK235" s="151">
        <f t="shared" si="49"/>
        <v>0</v>
      </c>
      <c r="BL235" s="18" t="s">
        <v>153</v>
      </c>
      <c r="BM235" s="18" t="s">
        <v>553</v>
      </c>
    </row>
    <row r="236" spans="2:65" s="1" customFormat="1" ht="16.5" customHeight="1">
      <c r="B236" s="31"/>
      <c r="C236" s="144" t="s">
        <v>554</v>
      </c>
      <c r="D236" s="144" t="s">
        <v>130</v>
      </c>
      <c r="E236" s="145" t="s">
        <v>555</v>
      </c>
      <c r="F236" s="198" t="s">
        <v>556</v>
      </c>
      <c r="G236" s="198"/>
      <c r="H236" s="198"/>
      <c r="I236" s="198"/>
      <c r="J236" s="146" t="s">
        <v>133</v>
      </c>
      <c r="K236" s="147">
        <v>4</v>
      </c>
      <c r="L236" s="199"/>
      <c r="M236" s="199"/>
      <c r="N236" s="199">
        <f t="shared" si="40"/>
        <v>0</v>
      </c>
      <c r="O236" s="199"/>
      <c r="P236" s="199"/>
      <c r="Q236" s="199"/>
      <c r="R236" s="33"/>
      <c r="T236" s="148" t="s">
        <v>20</v>
      </c>
      <c r="U236" s="40" t="s">
        <v>42</v>
      </c>
      <c r="V236" s="149">
        <v>0.95699999999999996</v>
      </c>
      <c r="W236" s="149">
        <f t="shared" si="41"/>
        <v>3.8279999999999998</v>
      </c>
      <c r="X236" s="149">
        <v>6.8999999999999999E-3</v>
      </c>
      <c r="Y236" s="149">
        <f t="shared" si="42"/>
        <v>2.76E-2</v>
      </c>
      <c r="Z236" s="149">
        <v>0</v>
      </c>
      <c r="AA236" s="150">
        <f t="shared" si="43"/>
        <v>0</v>
      </c>
      <c r="AR236" s="18" t="s">
        <v>153</v>
      </c>
      <c r="AT236" s="18" t="s">
        <v>130</v>
      </c>
      <c r="AU236" s="18" t="s">
        <v>93</v>
      </c>
      <c r="AY236" s="18" t="s">
        <v>129</v>
      </c>
      <c r="BE236" s="151">
        <f t="shared" si="44"/>
        <v>0</v>
      </c>
      <c r="BF236" s="151">
        <f t="shared" si="45"/>
        <v>0</v>
      </c>
      <c r="BG236" s="151">
        <f t="shared" si="46"/>
        <v>0</v>
      </c>
      <c r="BH236" s="151">
        <f t="shared" si="47"/>
        <v>0</v>
      </c>
      <c r="BI236" s="151">
        <f t="shared" si="48"/>
        <v>0</v>
      </c>
      <c r="BJ236" s="18" t="s">
        <v>82</v>
      </c>
      <c r="BK236" s="151">
        <f t="shared" si="49"/>
        <v>0</v>
      </c>
      <c r="BL236" s="18" t="s">
        <v>153</v>
      </c>
      <c r="BM236" s="18" t="s">
        <v>557</v>
      </c>
    </row>
    <row r="237" spans="2:65" s="1" customFormat="1" ht="25.5" customHeight="1">
      <c r="B237" s="31"/>
      <c r="C237" s="144" t="s">
        <v>558</v>
      </c>
      <c r="D237" s="144" t="s">
        <v>130</v>
      </c>
      <c r="E237" s="145" t="s">
        <v>559</v>
      </c>
      <c r="F237" s="198" t="s">
        <v>560</v>
      </c>
      <c r="G237" s="198"/>
      <c r="H237" s="198"/>
      <c r="I237" s="198"/>
      <c r="J237" s="146" t="s">
        <v>133</v>
      </c>
      <c r="K237" s="147">
        <v>3</v>
      </c>
      <c r="L237" s="199"/>
      <c r="M237" s="199"/>
      <c r="N237" s="199">
        <f t="shared" si="40"/>
        <v>0</v>
      </c>
      <c r="O237" s="199"/>
      <c r="P237" s="199"/>
      <c r="Q237" s="199"/>
      <c r="R237" s="33"/>
      <c r="T237" s="148" t="s">
        <v>20</v>
      </c>
      <c r="U237" s="40" t="s">
        <v>42</v>
      </c>
      <c r="V237" s="149">
        <v>1.29</v>
      </c>
      <c r="W237" s="149">
        <f t="shared" si="41"/>
        <v>3.87</v>
      </c>
      <c r="X237" s="149">
        <v>1.191E-2</v>
      </c>
      <c r="Y237" s="149">
        <f t="shared" si="42"/>
        <v>3.5729999999999998E-2</v>
      </c>
      <c r="Z237" s="149">
        <v>0</v>
      </c>
      <c r="AA237" s="150">
        <f t="shared" si="43"/>
        <v>0</v>
      </c>
      <c r="AR237" s="18" t="s">
        <v>153</v>
      </c>
      <c r="AT237" s="18" t="s">
        <v>130</v>
      </c>
      <c r="AU237" s="18" t="s">
        <v>93</v>
      </c>
      <c r="AY237" s="18" t="s">
        <v>129</v>
      </c>
      <c r="BE237" s="151">
        <f t="shared" si="44"/>
        <v>0</v>
      </c>
      <c r="BF237" s="151">
        <f t="shared" si="45"/>
        <v>0</v>
      </c>
      <c r="BG237" s="151">
        <f t="shared" si="46"/>
        <v>0</v>
      </c>
      <c r="BH237" s="151">
        <f t="shared" si="47"/>
        <v>0</v>
      </c>
      <c r="BI237" s="151">
        <f t="shared" si="48"/>
        <v>0</v>
      </c>
      <c r="BJ237" s="18" t="s">
        <v>82</v>
      </c>
      <c r="BK237" s="151">
        <f t="shared" si="49"/>
        <v>0</v>
      </c>
      <c r="BL237" s="18" t="s">
        <v>153</v>
      </c>
      <c r="BM237" s="18" t="s">
        <v>561</v>
      </c>
    </row>
    <row r="238" spans="2:65" s="1" customFormat="1" ht="38.25" customHeight="1">
      <c r="B238" s="31"/>
      <c r="C238" s="144" t="s">
        <v>562</v>
      </c>
      <c r="D238" s="144" t="s">
        <v>130</v>
      </c>
      <c r="E238" s="145" t="s">
        <v>563</v>
      </c>
      <c r="F238" s="198" t="s">
        <v>564</v>
      </c>
      <c r="G238" s="198"/>
      <c r="H238" s="198"/>
      <c r="I238" s="198"/>
      <c r="J238" s="146" t="s">
        <v>205</v>
      </c>
      <c r="K238" s="147">
        <v>14</v>
      </c>
      <c r="L238" s="199"/>
      <c r="M238" s="199"/>
      <c r="N238" s="199">
        <f t="shared" si="40"/>
        <v>0</v>
      </c>
      <c r="O238" s="199"/>
      <c r="P238" s="199"/>
      <c r="Q238" s="199"/>
      <c r="R238" s="33"/>
      <c r="T238" s="148" t="s">
        <v>20</v>
      </c>
      <c r="U238" s="40" t="s">
        <v>42</v>
      </c>
      <c r="V238" s="149">
        <v>0.10299999999999999</v>
      </c>
      <c r="W238" s="149">
        <f t="shared" si="41"/>
        <v>1.4419999999999999</v>
      </c>
      <c r="X238" s="149">
        <v>2.7E-4</v>
      </c>
      <c r="Y238" s="149">
        <f t="shared" si="42"/>
        <v>3.7799999999999999E-3</v>
      </c>
      <c r="Z238" s="149">
        <v>0</v>
      </c>
      <c r="AA238" s="150">
        <f t="shared" si="43"/>
        <v>0</v>
      </c>
      <c r="AR238" s="18" t="s">
        <v>153</v>
      </c>
      <c r="AT238" s="18" t="s">
        <v>130</v>
      </c>
      <c r="AU238" s="18" t="s">
        <v>93</v>
      </c>
      <c r="AY238" s="18" t="s">
        <v>129</v>
      </c>
      <c r="BE238" s="151">
        <f t="shared" si="44"/>
        <v>0</v>
      </c>
      <c r="BF238" s="151">
        <f t="shared" si="45"/>
        <v>0</v>
      </c>
      <c r="BG238" s="151">
        <f t="shared" si="46"/>
        <v>0</v>
      </c>
      <c r="BH238" s="151">
        <f t="shared" si="47"/>
        <v>0</v>
      </c>
      <c r="BI238" s="151">
        <f t="shared" si="48"/>
        <v>0</v>
      </c>
      <c r="BJ238" s="18" t="s">
        <v>82</v>
      </c>
      <c r="BK238" s="151">
        <f t="shared" si="49"/>
        <v>0</v>
      </c>
      <c r="BL238" s="18" t="s">
        <v>153</v>
      </c>
      <c r="BM238" s="18" t="s">
        <v>565</v>
      </c>
    </row>
    <row r="239" spans="2:65" s="1" customFormat="1" ht="25.5" customHeight="1">
      <c r="B239" s="31"/>
      <c r="C239" s="144" t="s">
        <v>566</v>
      </c>
      <c r="D239" s="144" t="s">
        <v>130</v>
      </c>
      <c r="E239" s="145" t="s">
        <v>567</v>
      </c>
      <c r="F239" s="198" t="s">
        <v>568</v>
      </c>
      <c r="G239" s="198"/>
      <c r="H239" s="198"/>
      <c r="I239" s="198"/>
      <c r="J239" s="146" t="s">
        <v>205</v>
      </c>
      <c r="K239" s="147">
        <v>1</v>
      </c>
      <c r="L239" s="199"/>
      <c r="M239" s="199"/>
      <c r="N239" s="199">
        <f t="shared" si="40"/>
        <v>0</v>
      </c>
      <c r="O239" s="199"/>
      <c r="P239" s="199"/>
      <c r="Q239" s="199"/>
      <c r="R239" s="33"/>
      <c r="T239" s="148" t="s">
        <v>20</v>
      </c>
      <c r="U239" s="40" t="s">
        <v>42</v>
      </c>
      <c r="V239" s="149">
        <v>0.20599999999999999</v>
      </c>
      <c r="W239" s="149">
        <f t="shared" si="41"/>
        <v>0.20599999999999999</v>
      </c>
      <c r="X239" s="149">
        <v>1.8000000000000001E-4</v>
      </c>
      <c r="Y239" s="149">
        <f t="shared" si="42"/>
        <v>1.8000000000000001E-4</v>
      </c>
      <c r="Z239" s="149">
        <v>0</v>
      </c>
      <c r="AA239" s="150">
        <f t="shared" si="43"/>
        <v>0</v>
      </c>
      <c r="AR239" s="18" t="s">
        <v>153</v>
      </c>
      <c r="AT239" s="18" t="s">
        <v>130</v>
      </c>
      <c r="AU239" s="18" t="s">
        <v>93</v>
      </c>
      <c r="AY239" s="18" t="s">
        <v>129</v>
      </c>
      <c r="BE239" s="151">
        <f t="shared" si="44"/>
        <v>0</v>
      </c>
      <c r="BF239" s="151">
        <f t="shared" si="45"/>
        <v>0</v>
      </c>
      <c r="BG239" s="151">
        <f t="shared" si="46"/>
        <v>0</v>
      </c>
      <c r="BH239" s="151">
        <f t="shared" si="47"/>
        <v>0</v>
      </c>
      <c r="BI239" s="151">
        <f t="shared" si="48"/>
        <v>0</v>
      </c>
      <c r="BJ239" s="18" t="s">
        <v>82</v>
      </c>
      <c r="BK239" s="151">
        <f t="shared" si="49"/>
        <v>0</v>
      </c>
      <c r="BL239" s="18" t="s">
        <v>153</v>
      </c>
      <c r="BM239" s="18" t="s">
        <v>569</v>
      </c>
    </row>
    <row r="240" spans="2:65" s="1" customFormat="1" ht="25.5" customHeight="1">
      <c r="B240" s="31"/>
      <c r="C240" s="144" t="s">
        <v>570</v>
      </c>
      <c r="D240" s="144" t="s">
        <v>130</v>
      </c>
      <c r="E240" s="145" t="s">
        <v>571</v>
      </c>
      <c r="F240" s="198" t="s">
        <v>572</v>
      </c>
      <c r="G240" s="198"/>
      <c r="H240" s="198"/>
      <c r="I240" s="198"/>
      <c r="J240" s="146" t="s">
        <v>205</v>
      </c>
      <c r="K240" s="147">
        <v>1</v>
      </c>
      <c r="L240" s="199"/>
      <c r="M240" s="199"/>
      <c r="N240" s="199">
        <f t="shared" si="40"/>
        <v>0</v>
      </c>
      <c r="O240" s="199"/>
      <c r="P240" s="199"/>
      <c r="Q240" s="199"/>
      <c r="R240" s="33"/>
      <c r="T240" s="148" t="s">
        <v>20</v>
      </c>
      <c r="U240" s="40" t="s">
        <v>42</v>
      </c>
      <c r="V240" s="149">
        <v>0.22700000000000001</v>
      </c>
      <c r="W240" s="149">
        <f t="shared" si="41"/>
        <v>0.22700000000000001</v>
      </c>
      <c r="X240" s="149">
        <v>2.9999999999999997E-4</v>
      </c>
      <c r="Y240" s="149">
        <f t="shared" si="42"/>
        <v>2.9999999999999997E-4</v>
      </c>
      <c r="Z240" s="149">
        <v>0</v>
      </c>
      <c r="AA240" s="150">
        <f t="shared" si="43"/>
        <v>0</v>
      </c>
      <c r="AR240" s="18" t="s">
        <v>153</v>
      </c>
      <c r="AT240" s="18" t="s">
        <v>130</v>
      </c>
      <c r="AU240" s="18" t="s">
        <v>93</v>
      </c>
      <c r="AY240" s="18" t="s">
        <v>129</v>
      </c>
      <c r="BE240" s="151">
        <f t="shared" si="44"/>
        <v>0</v>
      </c>
      <c r="BF240" s="151">
        <f t="shared" si="45"/>
        <v>0</v>
      </c>
      <c r="BG240" s="151">
        <f t="shared" si="46"/>
        <v>0</v>
      </c>
      <c r="BH240" s="151">
        <f t="shared" si="47"/>
        <v>0</v>
      </c>
      <c r="BI240" s="151">
        <f t="shared" si="48"/>
        <v>0</v>
      </c>
      <c r="BJ240" s="18" t="s">
        <v>82</v>
      </c>
      <c r="BK240" s="151">
        <f t="shared" si="49"/>
        <v>0</v>
      </c>
      <c r="BL240" s="18" t="s">
        <v>153</v>
      </c>
      <c r="BM240" s="18" t="s">
        <v>573</v>
      </c>
    </row>
    <row r="241" spans="2:65" s="1" customFormat="1" ht="25.5" customHeight="1">
      <c r="B241" s="31"/>
      <c r="C241" s="144" t="s">
        <v>574</v>
      </c>
      <c r="D241" s="144" t="s">
        <v>130</v>
      </c>
      <c r="E241" s="145" t="s">
        <v>575</v>
      </c>
      <c r="F241" s="198" t="s">
        <v>576</v>
      </c>
      <c r="G241" s="198"/>
      <c r="H241" s="198"/>
      <c r="I241" s="198"/>
      <c r="J241" s="146" t="s">
        <v>205</v>
      </c>
      <c r="K241" s="147">
        <v>2</v>
      </c>
      <c r="L241" s="199"/>
      <c r="M241" s="199"/>
      <c r="N241" s="199">
        <f t="shared" si="40"/>
        <v>0</v>
      </c>
      <c r="O241" s="199"/>
      <c r="P241" s="199"/>
      <c r="Q241" s="199"/>
      <c r="R241" s="33"/>
      <c r="T241" s="148" t="s">
        <v>20</v>
      </c>
      <c r="U241" s="40" t="s">
        <v>42</v>
      </c>
      <c r="V241" s="149">
        <v>0.26800000000000002</v>
      </c>
      <c r="W241" s="149">
        <f t="shared" si="41"/>
        <v>0.53600000000000003</v>
      </c>
      <c r="X241" s="149">
        <v>6.9999999999999999E-4</v>
      </c>
      <c r="Y241" s="149">
        <f t="shared" si="42"/>
        <v>1.4E-3</v>
      </c>
      <c r="Z241" s="149">
        <v>0</v>
      </c>
      <c r="AA241" s="150">
        <f t="shared" si="43"/>
        <v>0</v>
      </c>
      <c r="AR241" s="18" t="s">
        <v>153</v>
      </c>
      <c r="AT241" s="18" t="s">
        <v>130</v>
      </c>
      <c r="AU241" s="18" t="s">
        <v>93</v>
      </c>
      <c r="AY241" s="18" t="s">
        <v>129</v>
      </c>
      <c r="BE241" s="151">
        <f t="shared" si="44"/>
        <v>0</v>
      </c>
      <c r="BF241" s="151">
        <f t="shared" si="45"/>
        <v>0</v>
      </c>
      <c r="BG241" s="151">
        <f t="shared" si="46"/>
        <v>0</v>
      </c>
      <c r="BH241" s="151">
        <f t="shared" si="47"/>
        <v>0</v>
      </c>
      <c r="BI241" s="151">
        <f t="shared" si="48"/>
        <v>0</v>
      </c>
      <c r="BJ241" s="18" t="s">
        <v>82</v>
      </c>
      <c r="BK241" s="151">
        <f t="shared" si="49"/>
        <v>0</v>
      </c>
      <c r="BL241" s="18" t="s">
        <v>153</v>
      </c>
      <c r="BM241" s="18" t="s">
        <v>577</v>
      </c>
    </row>
    <row r="242" spans="2:65" s="1" customFormat="1" ht="25.5" customHeight="1">
      <c r="B242" s="31"/>
      <c r="C242" s="144" t="s">
        <v>578</v>
      </c>
      <c r="D242" s="144" t="s">
        <v>130</v>
      </c>
      <c r="E242" s="145" t="s">
        <v>579</v>
      </c>
      <c r="F242" s="198" t="s">
        <v>580</v>
      </c>
      <c r="G242" s="198"/>
      <c r="H242" s="198"/>
      <c r="I242" s="198"/>
      <c r="J242" s="146" t="s">
        <v>205</v>
      </c>
      <c r="K242" s="147">
        <v>1</v>
      </c>
      <c r="L242" s="199"/>
      <c r="M242" s="199"/>
      <c r="N242" s="199">
        <f t="shared" si="40"/>
        <v>0</v>
      </c>
      <c r="O242" s="199"/>
      <c r="P242" s="199"/>
      <c r="Q242" s="199"/>
      <c r="R242" s="33"/>
      <c r="T242" s="148" t="s">
        <v>20</v>
      </c>
      <c r="U242" s="40" t="s">
        <v>42</v>
      </c>
      <c r="V242" s="149">
        <v>0.35</v>
      </c>
      <c r="W242" s="149">
        <f t="shared" si="41"/>
        <v>0.35</v>
      </c>
      <c r="X242" s="149">
        <v>5.9999999999999995E-4</v>
      </c>
      <c r="Y242" s="149">
        <f t="shared" si="42"/>
        <v>5.9999999999999995E-4</v>
      </c>
      <c r="Z242" s="149">
        <v>0</v>
      </c>
      <c r="AA242" s="150">
        <f t="shared" si="43"/>
        <v>0</v>
      </c>
      <c r="AR242" s="18" t="s">
        <v>153</v>
      </c>
      <c r="AT242" s="18" t="s">
        <v>130</v>
      </c>
      <c r="AU242" s="18" t="s">
        <v>93</v>
      </c>
      <c r="AY242" s="18" t="s">
        <v>129</v>
      </c>
      <c r="BE242" s="151">
        <f t="shared" si="44"/>
        <v>0</v>
      </c>
      <c r="BF242" s="151">
        <f t="shared" si="45"/>
        <v>0</v>
      </c>
      <c r="BG242" s="151">
        <f t="shared" si="46"/>
        <v>0</v>
      </c>
      <c r="BH242" s="151">
        <f t="shared" si="47"/>
        <v>0</v>
      </c>
      <c r="BI242" s="151">
        <f t="shared" si="48"/>
        <v>0</v>
      </c>
      <c r="BJ242" s="18" t="s">
        <v>82</v>
      </c>
      <c r="BK242" s="151">
        <f t="shared" si="49"/>
        <v>0</v>
      </c>
      <c r="BL242" s="18" t="s">
        <v>153</v>
      </c>
      <c r="BM242" s="18" t="s">
        <v>581</v>
      </c>
    </row>
    <row r="243" spans="2:65" s="1" customFormat="1" ht="25.5" customHeight="1">
      <c r="B243" s="31"/>
      <c r="C243" s="144" t="s">
        <v>582</v>
      </c>
      <c r="D243" s="144" t="s">
        <v>130</v>
      </c>
      <c r="E243" s="145" t="s">
        <v>583</v>
      </c>
      <c r="F243" s="198" t="s">
        <v>584</v>
      </c>
      <c r="G243" s="198"/>
      <c r="H243" s="198"/>
      <c r="I243" s="198"/>
      <c r="J243" s="146" t="s">
        <v>205</v>
      </c>
      <c r="K243" s="147">
        <v>4</v>
      </c>
      <c r="L243" s="199"/>
      <c r="M243" s="199"/>
      <c r="N243" s="199">
        <f t="shared" si="40"/>
        <v>0</v>
      </c>
      <c r="O243" s="199"/>
      <c r="P243" s="199"/>
      <c r="Q243" s="199"/>
      <c r="R243" s="33"/>
      <c r="T243" s="148" t="s">
        <v>20</v>
      </c>
      <c r="U243" s="40" t="s">
        <v>42</v>
      </c>
      <c r="V243" s="149">
        <v>0.22700000000000001</v>
      </c>
      <c r="W243" s="149">
        <f t="shared" si="41"/>
        <v>0.90800000000000003</v>
      </c>
      <c r="X243" s="149">
        <v>2.5000000000000001E-4</v>
      </c>
      <c r="Y243" s="149">
        <f t="shared" si="42"/>
        <v>1E-3</v>
      </c>
      <c r="Z243" s="149">
        <v>0</v>
      </c>
      <c r="AA243" s="150">
        <f t="shared" si="43"/>
        <v>0</v>
      </c>
      <c r="AR243" s="18" t="s">
        <v>153</v>
      </c>
      <c r="AT243" s="18" t="s">
        <v>130</v>
      </c>
      <c r="AU243" s="18" t="s">
        <v>93</v>
      </c>
      <c r="AY243" s="18" t="s">
        <v>129</v>
      </c>
      <c r="BE243" s="151">
        <f t="shared" si="44"/>
        <v>0</v>
      </c>
      <c r="BF243" s="151">
        <f t="shared" si="45"/>
        <v>0</v>
      </c>
      <c r="BG243" s="151">
        <f t="shared" si="46"/>
        <v>0</v>
      </c>
      <c r="BH243" s="151">
        <f t="shared" si="47"/>
        <v>0</v>
      </c>
      <c r="BI243" s="151">
        <f t="shared" si="48"/>
        <v>0</v>
      </c>
      <c r="BJ243" s="18" t="s">
        <v>82</v>
      </c>
      <c r="BK243" s="151">
        <f t="shared" si="49"/>
        <v>0</v>
      </c>
      <c r="BL243" s="18" t="s">
        <v>153</v>
      </c>
      <c r="BM243" s="18" t="s">
        <v>585</v>
      </c>
    </row>
    <row r="244" spans="2:65" s="1" customFormat="1" ht="25.5" customHeight="1">
      <c r="B244" s="31"/>
      <c r="C244" s="144" t="s">
        <v>586</v>
      </c>
      <c r="D244" s="144" t="s">
        <v>130</v>
      </c>
      <c r="E244" s="145" t="s">
        <v>587</v>
      </c>
      <c r="F244" s="198" t="s">
        <v>588</v>
      </c>
      <c r="G244" s="198"/>
      <c r="H244" s="198"/>
      <c r="I244" s="198"/>
      <c r="J244" s="146" t="s">
        <v>205</v>
      </c>
      <c r="K244" s="147">
        <v>5</v>
      </c>
      <c r="L244" s="199"/>
      <c r="M244" s="199"/>
      <c r="N244" s="199">
        <f t="shared" si="40"/>
        <v>0</v>
      </c>
      <c r="O244" s="199"/>
      <c r="P244" s="199"/>
      <c r="Q244" s="199"/>
      <c r="R244" s="33"/>
      <c r="T244" s="148" t="s">
        <v>20</v>
      </c>
      <c r="U244" s="40" t="s">
        <v>42</v>
      </c>
      <c r="V244" s="149">
        <v>0.26800000000000002</v>
      </c>
      <c r="W244" s="149">
        <f t="shared" si="41"/>
        <v>1.34</v>
      </c>
      <c r="X244" s="149">
        <v>3.8000000000000002E-4</v>
      </c>
      <c r="Y244" s="149">
        <f t="shared" si="42"/>
        <v>1.9000000000000002E-3</v>
      </c>
      <c r="Z244" s="149">
        <v>0</v>
      </c>
      <c r="AA244" s="150">
        <f t="shared" si="43"/>
        <v>0</v>
      </c>
      <c r="AR244" s="18" t="s">
        <v>153</v>
      </c>
      <c r="AT244" s="18" t="s">
        <v>130</v>
      </c>
      <c r="AU244" s="18" t="s">
        <v>93</v>
      </c>
      <c r="AY244" s="18" t="s">
        <v>129</v>
      </c>
      <c r="BE244" s="151">
        <f t="shared" si="44"/>
        <v>0</v>
      </c>
      <c r="BF244" s="151">
        <f t="shared" si="45"/>
        <v>0</v>
      </c>
      <c r="BG244" s="151">
        <f t="shared" si="46"/>
        <v>0</v>
      </c>
      <c r="BH244" s="151">
        <f t="shared" si="47"/>
        <v>0</v>
      </c>
      <c r="BI244" s="151">
        <f t="shared" si="48"/>
        <v>0</v>
      </c>
      <c r="BJ244" s="18" t="s">
        <v>82</v>
      </c>
      <c r="BK244" s="151">
        <f t="shared" si="49"/>
        <v>0</v>
      </c>
      <c r="BL244" s="18" t="s">
        <v>153</v>
      </c>
      <c r="BM244" s="18" t="s">
        <v>589</v>
      </c>
    </row>
    <row r="245" spans="2:65" s="1" customFormat="1" ht="25.5" customHeight="1">
      <c r="B245" s="31"/>
      <c r="C245" s="144" t="s">
        <v>590</v>
      </c>
      <c r="D245" s="144" t="s">
        <v>130</v>
      </c>
      <c r="E245" s="145" t="s">
        <v>591</v>
      </c>
      <c r="F245" s="198" t="s">
        <v>592</v>
      </c>
      <c r="G245" s="198"/>
      <c r="H245" s="198"/>
      <c r="I245" s="198"/>
      <c r="J245" s="146" t="s">
        <v>205</v>
      </c>
      <c r="K245" s="147">
        <v>4</v>
      </c>
      <c r="L245" s="199"/>
      <c r="M245" s="199"/>
      <c r="N245" s="199">
        <f t="shared" si="40"/>
        <v>0</v>
      </c>
      <c r="O245" s="199"/>
      <c r="P245" s="199"/>
      <c r="Q245" s="199"/>
      <c r="R245" s="33"/>
      <c r="T245" s="148" t="s">
        <v>20</v>
      </c>
      <c r="U245" s="40" t="s">
        <v>42</v>
      </c>
      <c r="V245" s="149">
        <v>0.35</v>
      </c>
      <c r="W245" s="149">
        <f t="shared" si="41"/>
        <v>1.4</v>
      </c>
      <c r="X245" s="149">
        <v>5.1999999999999995E-4</v>
      </c>
      <c r="Y245" s="149">
        <f t="shared" si="42"/>
        <v>2.0799999999999998E-3</v>
      </c>
      <c r="Z245" s="149">
        <v>0</v>
      </c>
      <c r="AA245" s="150">
        <f t="shared" si="43"/>
        <v>0</v>
      </c>
      <c r="AR245" s="18" t="s">
        <v>153</v>
      </c>
      <c r="AT245" s="18" t="s">
        <v>130</v>
      </c>
      <c r="AU245" s="18" t="s">
        <v>93</v>
      </c>
      <c r="AY245" s="18" t="s">
        <v>129</v>
      </c>
      <c r="BE245" s="151">
        <f t="shared" si="44"/>
        <v>0</v>
      </c>
      <c r="BF245" s="151">
        <f t="shared" si="45"/>
        <v>0</v>
      </c>
      <c r="BG245" s="151">
        <f t="shared" si="46"/>
        <v>0</v>
      </c>
      <c r="BH245" s="151">
        <f t="shared" si="47"/>
        <v>0</v>
      </c>
      <c r="BI245" s="151">
        <f t="shared" si="48"/>
        <v>0</v>
      </c>
      <c r="BJ245" s="18" t="s">
        <v>82</v>
      </c>
      <c r="BK245" s="151">
        <f t="shared" si="49"/>
        <v>0</v>
      </c>
      <c r="BL245" s="18" t="s">
        <v>153</v>
      </c>
      <c r="BM245" s="18" t="s">
        <v>593</v>
      </c>
    </row>
    <row r="246" spans="2:65" s="1" customFormat="1" ht="25.5" customHeight="1">
      <c r="B246" s="31"/>
      <c r="C246" s="144" t="s">
        <v>594</v>
      </c>
      <c r="D246" s="144" t="s">
        <v>130</v>
      </c>
      <c r="E246" s="145" t="s">
        <v>595</v>
      </c>
      <c r="F246" s="198" t="s">
        <v>596</v>
      </c>
      <c r="G246" s="198"/>
      <c r="H246" s="198"/>
      <c r="I246" s="198"/>
      <c r="J246" s="146" t="s">
        <v>205</v>
      </c>
      <c r="K246" s="147">
        <v>1</v>
      </c>
      <c r="L246" s="199"/>
      <c r="M246" s="199"/>
      <c r="N246" s="199">
        <f t="shared" si="40"/>
        <v>0</v>
      </c>
      <c r="O246" s="199"/>
      <c r="P246" s="199"/>
      <c r="Q246" s="199"/>
      <c r="R246" s="33"/>
      <c r="T246" s="148" t="s">
        <v>20</v>
      </c>
      <c r="U246" s="40" t="s">
        <v>42</v>
      </c>
      <c r="V246" s="149">
        <v>0.42199999999999999</v>
      </c>
      <c r="W246" s="149">
        <f t="shared" si="41"/>
        <v>0.42199999999999999</v>
      </c>
      <c r="X246" s="149">
        <v>7.7999999999999999E-4</v>
      </c>
      <c r="Y246" s="149">
        <f t="shared" si="42"/>
        <v>7.7999999999999999E-4</v>
      </c>
      <c r="Z246" s="149">
        <v>0</v>
      </c>
      <c r="AA246" s="150">
        <f t="shared" si="43"/>
        <v>0</v>
      </c>
      <c r="AR246" s="18" t="s">
        <v>153</v>
      </c>
      <c r="AT246" s="18" t="s">
        <v>130</v>
      </c>
      <c r="AU246" s="18" t="s">
        <v>93</v>
      </c>
      <c r="AY246" s="18" t="s">
        <v>129</v>
      </c>
      <c r="BE246" s="151">
        <f t="shared" si="44"/>
        <v>0</v>
      </c>
      <c r="BF246" s="151">
        <f t="shared" si="45"/>
        <v>0</v>
      </c>
      <c r="BG246" s="151">
        <f t="shared" si="46"/>
        <v>0</v>
      </c>
      <c r="BH246" s="151">
        <f t="shared" si="47"/>
        <v>0</v>
      </c>
      <c r="BI246" s="151">
        <f t="shared" si="48"/>
        <v>0</v>
      </c>
      <c r="BJ246" s="18" t="s">
        <v>82</v>
      </c>
      <c r="BK246" s="151">
        <f t="shared" si="49"/>
        <v>0</v>
      </c>
      <c r="BL246" s="18" t="s">
        <v>153</v>
      </c>
      <c r="BM246" s="18" t="s">
        <v>597</v>
      </c>
    </row>
    <row r="247" spans="2:65" s="1" customFormat="1" ht="25.5" customHeight="1">
      <c r="B247" s="31"/>
      <c r="C247" s="144" t="s">
        <v>598</v>
      </c>
      <c r="D247" s="144" t="s">
        <v>130</v>
      </c>
      <c r="E247" s="145" t="s">
        <v>599</v>
      </c>
      <c r="F247" s="198" t="s">
        <v>600</v>
      </c>
      <c r="G247" s="198"/>
      <c r="H247" s="198"/>
      <c r="I247" s="198"/>
      <c r="J247" s="146" t="s">
        <v>205</v>
      </c>
      <c r="K247" s="147">
        <v>1</v>
      </c>
      <c r="L247" s="199"/>
      <c r="M247" s="199"/>
      <c r="N247" s="199">
        <f t="shared" si="40"/>
        <v>0</v>
      </c>
      <c r="O247" s="199"/>
      <c r="P247" s="199"/>
      <c r="Q247" s="199"/>
      <c r="R247" s="33"/>
      <c r="T247" s="148" t="s">
        <v>20</v>
      </c>
      <c r="U247" s="40" t="s">
        <v>42</v>
      </c>
      <c r="V247" s="149">
        <v>0.22700000000000001</v>
      </c>
      <c r="W247" s="149">
        <f t="shared" si="41"/>
        <v>0.22700000000000001</v>
      </c>
      <c r="X247" s="149">
        <v>2.8700000000000002E-3</v>
      </c>
      <c r="Y247" s="149">
        <f t="shared" si="42"/>
        <v>2.8700000000000002E-3</v>
      </c>
      <c r="Z247" s="149">
        <v>0</v>
      </c>
      <c r="AA247" s="150">
        <f t="shared" si="43"/>
        <v>0</v>
      </c>
      <c r="AR247" s="18" t="s">
        <v>153</v>
      </c>
      <c r="AT247" s="18" t="s">
        <v>130</v>
      </c>
      <c r="AU247" s="18" t="s">
        <v>93</v>
      </c>
      <c r="AY247" s="18" t="s">
        <v>129</v>
      </c>
      <c r="BE247" s="151">
        <f t="shared" si="44"/>
        <v>0</v>
      </c>
      <c r="BF247" s="151">
        <f t="shared" si="45"/>
        <v>0</v>
      </c>
      <c r="BG247" s="151">
        <f t="shared" si="46"/>
        <v>0</v>
      </c>
      <c r="BH247" s="151">
        <f t="shared" si="47"/>
        <v>0</v>
      </c>
      <c r="BI247" s="151">
        <f t="shared" si="48"/>
        <v>0</v>
      </c>
      <c r="BJ247" s="18" t="s">
        <v>82</v>
      </c>
      <c r="BK247" s="151">
        <f t="shared" si="49"/>
        <v>0</v>
      </c>
      <c r="BL247" s="18" t="s">
        <v>153</v>
      </c>
      <c r="BM247" s="18" t="s">
        <v>601</v>
      </c>
    </row>
    <row r="248" spans="2:65" s="1" customFormat="1" ht="25.5" customHeight="1">
      <c r="B248" s="31"/>
      <c r="C248" s="144" t="s">
        <v>602</v>
      </c>
      <c r="D248" s="144" t="s">
        <v>130</v>
      </c>
      <c r="E248" s="145" t="s">
        <v>603</v>
      </c>
      <c r="F248" s="198" t="s">
        <v>604</v>
      </c>
      <c r="G248" s="198"/>
      <c r="H248" s="198"/>
      <c r="I248" s="198"/>
      <c r="J248" s="146" t="s">
        <v>205</v>
      </c>
      <c r="K248" s="147">
        <v>6</v>
      </c>
      <c r="L248" s="199"/>
      <c r="M248" s="199"/>
      <c r="N248" s="199">
        <f t="shared" si="40"/>
        <v>0</v>
      </c>
      <c r="O248" s="199"/>
      <c r="P248" s="199"/>
      <c r="Q248" s="199"/>
      <c r="R248" s="33"/>
      <c r="T248" s="148" t="s">
        <v>20</v>
      </c>
      <c r="U248" s="40" t="s">
        <v>42</v>
      </c>
      <c r="V248" s="149">
        <v>0.10299999999999999</v>
      </c>
      <c r="W248" s="149">
        <f t="shared" si="41"/>
        <v>0.61799999999999999</v>
      </c>
      <c r="X248" s="149">
        <v>4.4000000000000002E-4</v>
      </c>
      <c r="Y248" s="149">
        <f t="shared" si="42"/>
        <v>2.64E-3</v>
      </c>
      <c r="Z248" s="149">
        <v>0</v>
      </c>
      <c r="AA248" s="150">
        <f t="shared" si="43"/>
        <v>0</v>
      </c>
      <c r="AR248" s="18" t="s">
        <v>153</v>
      </c>
      <c r="AT248" s="18" t="s">
        <v>130</v>
      </c>
      <c r="AU248" s="18" t="s">
        <v>93</v>
      </c>
      <c r="AY248" s="18" t="s">
        <v>129</v>
      </c>
      <c r="BE248" s="151">
        <f t="shared" si="44"/>
        <v>0</v>
      </c>
      <c r="BF248" s="151">
        <f t="shared" si="45"/>
        <v>0</v>
      </c>
      <c r="BG248" s="151">
        <f t="shared" si="46"/>
        <v>0</v>
      </c>
      <c r="BH248" s="151">
        <f t="shared" si="47"/>
        <v>0</v>
      </c>
      <c r="BI248" s="151">
        <f t="shared" si="48"/>
        <v>0</v>
      </c>
      <c r="BJ248" s="18" t="s">
        <v>82</v>
      </c>
      <c r="BK248" s="151">
        <f t="shared" si="49"/>
        <v>0</v>
      </c>
      <c r="BL248" s="18" t="s">
        <v>153</v>
      </c>
      <c r="BM248" s="18" t="s">
        <v>605</v>
      </c>
    </row>
    <row r="249" spans="2:65" s="1" customFormat="1" ht="25.5" customHeight="1">
      <c r="B249" s="31"/>
      <c r="C249" s="144" t="s">
        <v>606</v>
      </c>
      <c r="D249" s="144" t="s">
        <v>130</v>
      </c>
      <c r="E249" s="145" t="s">
        <v>607</v>
      </c>
      <c r="F249" s="198" t="s">
        <v>608</v>
      </c>
      <c r="G249" s="198"/>
      <c r="H249" s="198"/>
      <c r="I249" s="198"/>
      <c r="J249" s="146" t="s">
        <v>205</v>
      </c>
      <c r="K249" s="147">
        <v>14</v>
      </c>
      <c r="L249" s="199"/>
      <c r="M249" s="199"/>
      <c r="N249" s="199">
        <f t="shared" si="40"/>
        <v>0</v>
      </c>
      <c r="O249" s="199"/>
      <c r="P249" s="199"/>
      <c r="Q249" s="199"/>
      <c r="R249" s="33"/>
      <c r="T249" s="148" t="s">
        <v>20</v>
      </c>
      <c r="U249" s="40" t="s">
        <v>42</v>
      </c>
      <c r="V249" s="149">
        <v>0.13500000000000001</v>
      </c>
      <c r="W249" s="149">
        <f t="shared" si="41"/>
        <v>1.8900000000000001</v>
      </c>
      <c r="X249" s="149">
        <v>1.2800000000000001E-3</v>
      </c>
      <c r="Y249" s="149">
        <f t="shared" si="42"/>
        <v>1.7920000000000002E-2</v>
      </c>
      <c r="Z249" s="149">
        <v>0</v>
      </c>
      <c r="AA249" s="150">
        <f t="shared" si="43"/>
        <v>0</v>
      </c>
      <c r="AR249" s="18" t="s">
        <v>153</v>
      </c>
      <c r="AT249" s="18" t="s">
        <v>130</v>
      </c>
      <c r="AU249" s="18" t="s">
        <v>93</v>
      </c>
      <c r="AY249" s="18" t="s">
        <v>129</v>
      </c>
      <c r="BE249" s="151">
        <f t="shared" si="44"/>
        <v>0</v>
      </c>
      <c r="BF249" s="151">
        <f t="shared" si="45"/>
        <v>0</v>
      </c>
      <c r="BG249" s="151">
        <f t="shared" si="46"/>
        <v>0</v>
      </c>
      <c r="BH249" s="151">
        <f t="shared" si="47"/>
        <v>0</v>
      </c>
      <c r="BI249" s="151">
        <f t="shared" si="48"/>
        <v>0</v>
      </c>
      <c r="BJ249" s="18" t="s">
        <v>82</v>
      </c>
      <c r="BK249" s="151">
        <f t="shared" si="49"/>
        <v>0</v>
      </c>
      <c r="BL249" s="18" t="s">
        <v>153</v>
      </c>
      <c r="BM249" s="18" t="s">
        <v>609</v>
      </c>
    </row>
    <row r="250" spans="2:65" s="1" customFormat="1" ht="25.5" customHeight="1">
      <c r="B250" s="31"/>
      <c r="C250" s="144" t="s">
        <v>610</v>
      </c>
      <c r="D250" s="144" t="s">
        <v>130</v>
      </c>
      <c r="E250" s="145" t="s">
        <v>611</v>
      </c>
      <c r="F250" s="198" t="s">
        <v>612</v>
      </c>
      <c r="G250" s="198"/>
      <c r="H250" s="198"/>
      <c r="I250" s="198"/>
      <c r="J250" s="146" t="s">
        <v>205</v>
      </c>
      <c r="K250" s="147">
        <v>6</v>
      </c>
      <c r="L250" s="199"/>
      <c r="M250" s="199"/>
      <c r="N250" s="199">
        <f t="shared" si="40"/>
        <v>0</v>
      </c>
      <c r="O250" s="199"/>
      <c r="P250" s="199"/>
      <c r="Q250" s="199"/>
      <c r="R250" s="33"/>
      <c r="T250" s="148" t="s">
        <v>20</v>
      </c>
      <c r="U250" s="40" t="s">
        <v>42</v>
      </c>
      <c r="V250" s="149">
        <v>0.14599999999999999</v>
      </c>
      <c r="W250" s="149">
        <f t="shared" si="41"/>
        <v>0.87599999999999989</v>
      </c>
      <c r="X250" s="149">
        <v>1.8E-3</v>
      </c>
      <c r="Y250" s="149">
        <f t="shared" si="42"/>
        <v>1.0800000000000001E-2</v>
      </c>
      <c r="Z250" s="149">
        <v>0</v>
      </c>
      <c r="AA250" s="150">
        <f t="shared" si="43"/>
        <v>0</v>
      </c>
      <c r="AR250" s="18" t="s">
        <v>153</v>
      </c>
      <c r="AT250" s="18" t="s">
        <v>130</v>
      </c>
      <c r="AU250" s="18" t="s">
        <v>93</v>
      </c>
      <c r="AY250" s="18" t="s">
        <v>129</v>
      </c>
      <c r="BE250" s="151">
        <f t="shared" si="44"/>
        <v>0</v>
      </c>
      <c r="BF250" s="151">
        <f t="shared" si="45"/>
        <v>0</v>
      </c>
      <c r="BG250" s="151">
        <f t="shared" si="46"/>
        <v>0</v>
      </c>
      <c r="BH250" s="151">
        <f t="shared" si="47"/>
        <v>0</v>
      </c>
      <c r="BI250" s="151">
        <f t="shared" si="48"/>
        <v>0</v>
      </c>
      <c r="BJ250" s="18" t="s">
        <v>82</v>
      </c>
      <c r="BK250" s="151">
        <f t="shared" si="49"/>
        <v>0</v>
      </c>
      <c r="BL250" s="18" t="s">
        <v>153</v>
      </c>
      <c r="BM250" s="18" t="s">
        <v>613</v>
      </c>
    </row>
    <row r="251" spans="2:65" s="1" customFormat="1" ht="25.5" customHeight="1">
      <c r="B251" s="31"/>
      <c r="C251" s="144" t="s">
        <v>614</v>
      </c>
      <c r="D251" s="144" t="s">
        <v>130</v>
      </c>
      <c r="E251" s="145" t="s">
        <v>615</v>
      </c>
      <c r="F251" s="198" t="s">
        <v>616</v>
      </c>
      <c r="G251" s="198"/>
      <c r="H251" s="198"/>
      <c r="I251" s="198"/>
      <c r="J251" s="146" t="s">
        <v>205</v>
      </c>
      <c r="K251" s="147">
        <v>22</v>
      </c>
      <c r="L251" s="199"/>
      <c r="M251" s="199"/>
      <c r="N251" s="199">
        <f t="shared" si="40"/>
        <v>0</v>
      </c>
      <c r="O251" s="199"/>
      <c r="P251" s="199"/>
      <c r="Q251" s="199"/>
      <c r="R251" s="33"/>
      <c r="T251" s="148" t="s">
        <v>20</v>
      </c>
      <c r="U251" s="40" t="s">
        <v>42</v>
      </c>
      <c r="V251" s="149">
        <v>8.2000000000000003E-2</v>
      </c>
      <c r="W251" s="149">
        <f t="shared" si="41"/>
        <v>1.804</v>
      </c>
      <c r="X251" s="149">
        <v>2.2000000000000001E-4</v>
      </c>
      <c r="Y251" s="149">
        <f t="shared" si="42"/>
        <v>4.8400000000000006E-3</v>
      </c>
      <c r="Z251" s="149">
        <v>0</v>
      </c>
      <c r="AA251" s="150">
        <f t="shared" si="43"/>
        <v>0</v>
      </c>
      <c r="AR251" s="18" t="s">
        <v>153</v>
      </c>
      <c r="AT251" s="18" t="s">
        <v>130</v>
      </c>
      <c r="AU251" s="18" t="s">
        <v>93</v>
      </c>
      <c r="AY251" s="18" t="s">
        <v>129</v>
      </c>
      <c r="BE251" s="151">
        <f t="shared" si="44"/>
        <v>0</v>
      </c>
      <c r="BF251" s="151">
        <f t="shared" si="45"/>
        <v>0</v>
      </c>
      <c r="BG251" s="151">
        <f t="shared" si="46"/>
        <v>0</v>
      </c>
      <c r="BH251" s="151">
        <f t="shared" si="47"/>
        <v>0</v>
      </c>
      <c r="BI251" s="151">
        <f t="shared" si="48"/>
        <v>0</v>
      </c>
      <c r="BJ251" s="18" t="s">
        <v>82</v>
      </c>
      <c r="BK251" s="151">
        <f t="shared" si="49"/>
        <v>0</v>
      </c>
      <c r="BL251" s="18" t="s">
        <v>153</v>
      </c>
      <c r="BM251" s="18" t="s">
        <v>617</v>
      </c>
    </row>
    <row r="252" spans="2:65" s="1" customFormat="1" ht="25.5" customHeight="1">
      <c r="B252" s="31"/>
      <c r="C252" s="144" t="s">
        <v>618</v>
      </c>
      <c r="D252" s="144" t="s">
        <v>130</v>
      </c>
      <c r="E252" s="145" t="s">
        <v>619</v>
      </c>
      <c r="F252" s="198" t="s">
        <v>620</v>
      </c>
      <c r="G252" s="198"/>
      <c r="H252" s="198"/>
      <c r="I252" s="198"/>
      <c r="J252" s="146" t="s">
        <v>205</v>
      </c>
      <c r="K252" s="147">
        <v>1</v>
      </c>
      <c r="L252" s="199"/>
      <c r="M252" s="199"/>
      <c r="N252" s="199">
        <f t="shared" si="40"/>
        <v>0</v>
      </c>
      <c r="O252" s="199"/>
      <c r="P252" s="199"/>
      <c r="Q252" s="199"/>
      <c r="R252" s="33"/>
      <c r="T252" s="148" t="s">
        <v>20</v>
      </c>
      <c r="U252" s="40" t="s">
        <v>42</v>
      </c>
      <c r="V252" s="149">
        <v>0.16500000000000001</v>
      </c>
      <c r="W252" s="149">
        <f t="shared" si="41"/>
        <v>0.16500000000000001</v>
      </c>
      <c r="X252" s="149">
        <v>1.9000000000000001E-4</v>
      </c>
      <c r="Y252" s="149">
        <f t="shared" si="42"/>
        <v>1.9000000000000001E-4</v>
      </c>
      <c r="Z252" s="149">
        <v>0</v>
      </c>
      <c r="AA252" s="150">
        <f t="shared" si="43"/>
        <v>0</v>
      </c>
      <c r="AR252" s="18" t="s">
        <v>153</v>
      </c>
      <c r="AT252" s="18" t="s">
        <v>130</v>
      </c>
      <c r="AU252" s="18" t="s">
        <v>93</v>
      </c>
      <c r="AY252" s="18" t="s">
        <v>129</v>
      </c>
      <c r="BE252" s="151">
        <f t="shared" si="44"/>
        <v>0</v>
      </c>
      <c r="BF252" s="151">
        <f t="shared" si="45"/>
        <v>0</v>
      </c>
      <c r="BG252" s="151">
        <f t="shared" si="46"/>
        <v>0</v>
      </c>
      <c r="BH252" s="151">
        <f t="shared" si="47"/>
        <v>0</v>
      </c>
      <c r="BI252" s="151">
        <f t="shared" si="48"/>
        <v>0</v>
      </c>
      <c r="BJ252" s="18" t="s">
        <v>82</v>
      </c>
      <c r="BK252" s="151">
        <f t="shared" si="49"/>
        <v>0</v>
      </c>
      <c r="BL252" s="18" t="s">
        <v>153</v>
      </c>
      <c r="BM252" s="18" t="s">
        <v>621</v>
      </c>
    </row>
    <row r="253" spans="2:65" s="1" customFormat="1" ht="25.5" customHeight="1">
      <c r="B253" s="31"/>
      <c r="C253" s="144" t="s">
        <v>622</v>
      </c>
      <c r="D253" s="144" t="s">
        <v>130</v>
      </c>
      <c r="E253" s="145" t="s">
        <v>623</v>
      </c>
      <c r="F253" s="198" t="s">
        <v>624</v>
      </c>
      <c r="G253" s="198"/>
      <c r="H253" s="198"/>
      <c r="I253" s="198"/>
      <c r="J253" s="146" t="s">
        <v>205</v>
      </c>
      <c r="K253" s="147">
        <v>2</v>
      </c>
      <c r="L253" s="199"/>
      <c r="M253" s="199"/>
      <c r="N253" s="199">
        <f t="shared" si="40"/>
        <v>0</v>
      </c>
      <c r="O253" s="199"/>
      <c r="P253" s="199"/>
      <c r="Q253" s="199"/>
      <c r="R253" s="33"/>
      <c r="T253" s="148" t="s">
        <v>20</v>
      </c>
      <c r="U253" s="40" t="s">
        <v>42</v>
      </c>
      <c r="V253" s="149">
        <v>0.22700000000000001</v>
      </c>
      <c r="W253" s="149">
        <f t="shared" si="41"/>
        <v>0.45400000000000001</v>
      </c>
      <c r="X253" s="149">
        <v>5.6999999999999998E-4</v>
      </c>
      <c r="Y253" s="149">
        <f t="shared" si="42"/>
        <v>1.14E-3</v>
      </c>
      <c r="Z253" s="149">
        <v>0</v>
      </c>
      <c r="AA253" s="150">
        <f t="shared" si="43"/>
        <v>0</v>
      </c>
      <c r="AR253" s="18" t="s">
        <v>153</v>
      </c>
      <c r="AT253" s="18" t="s">
        <v>130</v>
      </c>
      <c r="AU253" s="18" t="s">
        <v>93</v>
      </c>
      <c r="AY253" s="18" t="s">
        <v>129</v>
      </c>
      <c r="BE253" s="151">
        <f t="shared" si="44"/>
        <v>0</v>
      </c>
      <c r="BF253" s="151">
        <f t="shared" si="45"/>
        <v>0</v>
      </c>
      <c r="BG253" s="151">
        <f t="shared" si="46"/>
        <v>0</v>
      </c>
      <c r="BH253" s="151">
        <f t="shared" si="47"/>
        <v>0</v>
      </c>
      <c r="BI253" s="151">
        <f t="shared" si="48"/>
        <v>0</v>
      </c>
      <c r="BJ253" s="18" t="s">
        <v>82</v>
      </c>
      <c r="BK253" s="151">
        <f t="shared" si="49"/>
        <v>0</v>
      </c>
      <c r="BL253" s="18" t="s">
        <v>153</v>
      </c>
      <c r="BM253" s="18" t="s">
        <v>625</v>
      </c>
    </row>
    <row r="254" spans="2:65" s="1" customFormat="1" ht="25.5" customHeight="1">
      <c r="B254" s="31"/>
      <c r="C254" s="144" t="s">
        <v>626</v>
      </c>
      <c r="D254" s="144" t="s">
        <v>130</v>
      </c>
      <c r="E254" s="145" t="s">
        <v>627</v>
      </c>
      <c r="F254" s="198" t="s">
        <v>628</v>
      </c>
      <c r="G254" s="198"/>
      <c r="H254" s="198"/>
      <c r="I254" s="198"/>
      <c r="J254" s="146" t="s">
        <v>205</v>
      </c>
      <c r="K254" s="147">
        <v>3</v>
      </c>
      <c r="L254" s="199"/>
      <c r="M254" s="199"/>
      <c r="N254" s="199">
        <f t="shared" si="40"/>
        <v>0</v>
      </c>
      <c r="O254" s="199"/>
      <c r="P254" s="199"/>
      <c r="Q254" s="199"/>
      <c r="R254" s="33"/>
      <c r="T254" s="148" t="s">
        <v>20</v>
      </c>
      <c r="U254" s="40" t="s">
        <v>42</v>
      </c>
      <c r="V254" s="149">
        <v>0.35</v>
      </c>
      <c r="W254" s="149">
        <f t="shared" si="41"/>
        <v>1.0499999999999998</v>
      </c>
      <c r="X254" s="149">
        <v>1.14E-3</v>
      </c>
      <c r="Y254" s="149">
        <f t="shared" si="42"/>
        <v>3.4199999999999999E-3</v>
      </c>
      <c r="Z254" s="149">
        <v>0</v>
      </c>
      <c r="AA254" s="150">
        <f t="shared" si="43"/>
        <v>0</v>
      </c>
      <c r="AR254" s="18" t="s">
        <v>153</v>
      </c>
      <c r="AT254" s="18" t="s">
        <v>130</v>
      </c>
      <c r="AU254" s="18" t="s">
        <v>93</v>
      </c>
      <c r="AY254" s="18" t="s">
        <v>129</v>
      </c>
      <c r="BE254" s="151">
        <f t="shared" si="44"/>
        <v>0</v>
      </c>
      <c r="BF254" s="151">
        <f t="shared" si="45"/>
        <v>0</v>
      </c>
      <c r="BG254" s="151">
        <f t="shared" si="46"/>
        <v>0</v>
      </c>
      <c r="BH254" s="151">
        <f t="shared" si="47"/>
        <v>0</v>
      </c>
      <c r="BI254" s="151">
        <f t="shared" si="48"/>
        <v>0</v>
      </c>
      <c r="BJ254" s="18" t="s">
        <v>82</v>
      </c>
      <c r="BK254" s="151">
        <f t="shared" si="49"/>
        <v>0</v>
      </c>
      <c r="BL254" s="18" t="s">
        <v>153</v>
      </c>
      <c r="BM254" s="18" t="s">
        <v>629</v>
      </c>
    </row>
    <row r="255" spans="2:65" s="1" customFormat="1" ht="25.5" customHeight="1">
      <c r="B255" s="31"/>
      <c r="C255" s="144" t="s">
        <v>630</v>
      </c>
      <c r="D255" s="144" t="s">
        <v>130</v>
      </c>
      <c r="E255" s="145" t="s">
        <v>631</v>
      </c>
      <c r="F255" s="198" t="s">
        <v>632</v>
      </c>
      <c r="G255" s="198"/>
      <c r="H255" s="198"/>
      <c r="I255" s="198"/>
      <c r="J255" s="146" t="s">
        <v>205</v>
      </c>
      <c r="K255" s="147">
        <v>1</v>
      </c>
      <c r="L255" s="199"/>
      <c r="M255" s="199"/>
      <c r="N255" s="199">
        <f t="shared" si="40"/>
        <v>0</v>
      </c>
      <c r="O255" s="199"/>
      <c r="P255" s="199"/>
      <c r="Q255" s="199"/>
      <c r="R255" s="33"/>
      <c r="T255" s="148" t="s">
        <v>20</v>
      </c>
      <c r="U255" s="40" t="s">
        <v>42</v>
      </c>
      <c r="V255" s="149">
        <v>0.42199999999999999</v>
      </c>
      <c r="W255" s="149">
        <f t="shared" si="41"/>
        <v>0.42199999999999999</v>
      </c>
      <c r="X255" s="149">
        <v>1.73E-3</v>
      </c>
      <c r="Y255" s="149">
        <f t="shared" si="42"/>
        <v>1.73E-3</v>
      </c>
      <c r="Z255" s="149">
        <v>0</v>
      </c>
      <c r="AA255" s="150">
        <f t="shared" si="43"/>
        <v>0</v>
      </c>
      <c r="AR255" s="18" t="s">
        <v>153</v>
      </c>
      <c r="AT255" s="18" t="s">
        <v>130</v>
      </c>
      <c r="AU255" s="18" t="s">
        <v>93</v>
      </c>
      <c r="AY255" s="18" t="s">
        <v>129</v>
      </c>
      <c r="BE255" s="151">
        <f t="shared" si="44"/>
        <v>0</v>
      </c>
      <c r="BF255" s="151">
        <f t="shared" si="45"/>
        <v>0</v>
      </c>
      <c r="BG255" s="151">
        <f t="shared" si="46"/>
        <v>0</v>
      </c>
      <c r="BH255" s="151">
        <f t="shared" si="47"/>
        <v>0</v>
      </c>
      <c r="BI255" s="151">
        <f t="shared" si="48"/>
        <v>0</v>
      </c>
      <c r="BJ255" s="18" t="s">
        <v>82</v>
      </c>
      <c r="BK255" s="151">
        <f t="shared" si="49"/>
        <v>0</v>
      </c>
      <c r="BL255" s="18" t="s">
        <v>153</v>
      </c>
      <c r="BM255" s="18" t="s">
        <v>633</v>
      </c>
    </row>
    <row r="256" spans="2:65" s="1" customFormat="1" ht="25.5" customHeight="1">
      <c r="B256" s="31"/>
      <c r="C256" s="144" t="s">
        <v>634</v>
      </c>
      <c r="D256" s="144" t="s">
        <v>130</v>
      </c>
      <c r="E256" s="145" t="s">
        <v>635</v>
      </c>
      <c r="F256" s="198" t="s">
        <v>636</v>
      </c>
      <c r="G256" s="198"/>
      <c r="H256" s="198"/>
      <c r="I256" s="198"/>
      <c r="J256" s="146" t="s">
        <v>205</v>
      </c>
      <c r="K256" s="147">
        <v>2</v>
      </c>
      <c r="L256" s="199"/>
      <c r="M256" s="199"/>
      <c r="N256" s="199">
        <f t="shared" si="40"/>
        <v>0</v>
      </c>
      <c r="O256" s="199"/>
      <c r="P256" s="199"/>
      <c r="Q256" s="199"/>
      <c r="R256" s="33"/>
      <c r="T256" s="148" t="s">
        <v>20</v>
      </c>
      <c r="U256" s="40" t="s">
        <v>42</v>
      </c>
      <c r="V256" s="149">
        <v>0.745</v>
      </c>
      <c r="W256" s="149">
        <f t="shared" si="41"/>
        <v>1.49</v>
      </c>
      <c r="X256" s="149">
        <v>8.7600000000000004E-3</v>
      </c>
      <c r="Y256" s="149">
        <f t="shared" si="42"/>
        <v>1.7520000000000001E-2</v>
      </c>
      <c r="Z256" s="149">
        <v>0</v>
      </c>
      <c r="AA256" s="150">
        <f t="shared" si="43"/>
        <v>0</v>
      </c>
      <c r="AR256" s="18" t="s">
        <v>153</v>
      </c>
      <c r="AT256" s="18" t="s">
        <v>130</v>
      </c>
      <c r="AU256" s="18" t="s">
        <v>93</v>
      </c>
      <c r="AY256" s="18" t="s">
        <v>129</v>
      </c>
      <c r="BE256" s="151">
        <f t="shared" si="44"/>
        <v>0</v>
      </c>
      <c r="BF256" s="151">
        <f t="shared" si="45"/>
        <v>0</v>
      </c>
      <c r="BG256" s="151">
        <f t="shared" si="46"/>
        <v>0</v>
      </c>
      <c r="BH256" s="151">
        <f t="shared" si="47"/>
        <v>0</v>
      </c>
      <c r="BI256" s="151">
        <f t="shared" si="48"/>
        <v>0</v>
      </c>
      <c r="BJ256" s="18" t="s">
        <v>82</v>
      </c>
      <c r="BK256" s="151">
        <f t="shared" si="49"/>
        <v>0</v>
      </c>
      <c r="BL256" s="18" t="s">
        <v>153</v>
      </c>
      <c r="BM256" s="18" t="s">
        <v>637</v>
      </c>
    </row>
    <row r="257" spans="2:65" s="1" customFormat="1" ht="25.5" customHeight="1">
      <c r="B257" s="31"/>
      <c r="C257" s="144" t="s">
        <v>638</v>
      </c>
      <c r="D257" s="144" t="s">
        <v>130</v>
      </c>
      <c r="E257" s="145" t="s">
        <v>639</v>
      </c>
      <c r="F257" s="198" t="s">
        <v>640</v>
      </c>
      <c r="G257" s="198"/>
      <c r="H257" s="198"/>
      <c r="I257" s="198"/>
      <c r="J257" s="146" t="s">
        <v>205</v>
      </c>
      <c r="K257" s="147">
        <v>18</v>
      </c>
      <c r="L257" s="199"/>
      <c r="M257" s="199"/>
      <c r="N257" s="199">
        <f t="shared" si="40"/>
        <v>0</v>
      </c>
      <c r="O257" s="199"/>
      <c r="P257" s="199"/>
      <c r="Q257" s="199"/>
      <c r="R257" s="33"/>
      <c r="T257" s="148" t="s">
        <v>20</v>
      </c>
      <c r="U257" s="40" t="s">
        <v>42</v>
      </c>
      <c r="V257" s="149">
        <v>0.14000000000000001</v>
      </c>
      <c r="W257" s="149">
        <f t="shared" si="41"/>
        <v>2.5200000000000005</v>
      </c>
      <c r="X257" s="149">
        <v>1.6000000000000001E-4</v>
      </c>
      <c r="Y257" s="149">
        <f t="shared" si="42"/>
        <v>2.8800000000000002E-3</v>
      </c>
      <c r="Z257" s="149">
        <v>0</v>
      </c>
      <c r="AA257" s="150">
        <f t="shared" si="43"/>
        <v>0</v>
      </c>
      <c r="AR257" s="18" t="s">
        <v>153</v>
      </c>
      <c r="AT257" s="18" t="s">
        <v>130</v>
      </c>
      <c r="AU257" s="18" t="s">
        <v>93</v>
      </c>
      <c r="AY257" s="18" t="s">
        <v>129</v>
      </c>
      <c r="BE257" s="151">
        <f t="shared" si="44"/>
        <v>0</v>
      </c>
      <c r="BF257" s="151">
        <f t="shared" si="45"/>
        <v>0</v>
      </c>
      <c r="BG257" s="151">
        <f t="shared" si="46"/>
        <v>0</v>
      </c>
      <c r="BH257" s="151">
        <f t="shared" si="47"/>
        <v>0</v>
      </c>
      <c r="BI257" s="151">
        <f t="shared" si="48"/>
        <v>0</v>
      </c>
      <c r="BJ257" s="18" t="s">
        <v>82</v>
      </c>
      <c r="BK257" s="151">
        <f t="shared" si="49"/>
        <v>0</v>
      </c>
      <c r="BL257" s="18" t="s">
        <v>153</v>
      </c>
      <c r="BM257" s="18" t="s">
        <v>641</v>
      </c>
    </row>
    <row r="258" spans="2:65" s="1" customFormat="1" ht="25.5" customHeight="1">
      <c r="B258" s="31"/>
      <c r="C258" s="144" t="s">
        <v>642</v>
      </c>
      <c r="D258" s="144" t="s">
        <v>130</v>
      </c>
      <c r="E258" s="145" t="s">
        <v>643</v>
      </c>
      <c r="F258" s="198" t="s">
        <v>644</v>
      </c>
      <c r="G258" s="198"/>
      <c r="H258" s="198"/>
      <c r="I258" s="198"/>
      <c r="J258" s="146" t="s">
        <v>205</v>
      </c>
      <c r="K258" s="147">
        <v>16</v>
      </c>
      <c r="L258" s="199"/>
      <c r="M258" s="199"/>
      <c r="N258" s="199">
        <f t="shared" si="40"/>
        <v>0</v>
      </c>
      <c r="O258" s="199"/>
      <c r="P258" s="199"/>
      <c r="Q258" s="199"/>
      <c r="R258" s="33"/>
      <c r="T258" s="148" t="s">
        <v>20</v>
      </c>
      <c r="U258" s="40" t="s">
        <v>42</v>
      </c>
      <c r="V258" s="149">
        <v>0.16</v>
      </c>
      <c r="W258" s="149">
        <f t="shared" si="41"/>
        <v>2.56</v>
      </c>
      <c r="X258" s="149">
        <v>2.1000000000000001E-4</v>
      </c>
      <c r="Y258" s="149">
        <f t="shared" si="42"/>
        <v>3.3600000000000001E-3</v>
      </c>
      <c r="Z258" s="149">
        <v>0</v>
      </c>
      <c r="AA258" s="150">
        <f t="shared" si="43"/>
        <v>0</v>
      </c>
      <c r="AR258" s="18" t="s">
        <v>153</v>
      </c>
      <c r="AT258" s="18" t="s">
        <v>130</v>
      </c>
      <c r="AU258" s="18" t="s">
        <v>93</v>
      </c>
      <c r="AY258" s="18" t="s">
        <v>129</v>
      </c>
      <c r="BE258" s="151">
        <f t="shared" si="44"/>
        <v>0</v>
      </c>
      <c r="BF258" s="151">
        <f t="shared" si="45"/>
        <v>0</v>
      </c>
      <c r="BG258" s="151">
        <f t="shared" si="46"/>
        <v>0</v>
      </c>
      <c r="BH258" s="151">
        <f t="shared" si="47"/>
        <v>0</v>
      </c>
      <c r="BI258" s="151">
        <f t="shared" si="48"/>
        <v>0</v>
      </c>
      <c r="BJ258" s="18" t="s">
        <v>82</v>
      </c>
      <c r="BK258" s="151">
        <f t="shared" si="49"/>
        <v>0</v>
      </c>
      <c r="BL258" s="18" t="s">
        <v>153</v>
      </c>
      <c r="BM258" s="18" t="s">
        <v>645</v>
      </c>
    </row>
    <row r="259" spans="2:65" s="1" customFormat="1" ht="25.5" customHeight="1">
      <c r="B259" s="31"/>
      <c r="C259" s="144" t="s">
        <v>646</v>
      </c>
      <c r="D259" s="144" t="s">
        <v>130</v>
      </c>
      <c r="E259" s="145" t="s">
        <v>647</v>
      </c>
      <c r="F259" s="198" t="s">
        <v>648</v>
      </c>
      <c r="G259" s="198"/>
      <c r="H259" s="198"/>
      <c r="I259" s="198"/>
      <c r="J259" s="146" t="s">
        <v>205</v>
      </c>
      <c r="K259" s="147">
        <v>14</v>
      </c>
      <c r="L259" s="199"/>
      <c r="M259" s="199"/>
      <c r="N259" s="199">
        <f t="shared" si="40"/>
        <v>0</v>
      </c>
      <c r="O259" s="199"/>
      <c r="P259" s="199"/>
      <c r="Q259" s="199"/>
      <c r="R259" s="33"/>
      <c r="T259" s="148" t="s">
        <v>20</v>
      </c>
      <c r="U259" s="40" t="s">
        <v>42</v>
      </c>
      <c r="V259" s="149">
        <v>0.22</v>
      </c>
      <c r="W259" s="149">
        <f t="shared" si="41"/>
        <v>3.08</v>
      </c>
      <c r="X259" s="149">
        <v>5.0000000000000001E-4</v>
      </c>
      <c r="Y259" s="149">
        <f t="shared" si="42"/>
        <v>7.0000000000000001E-3</v>
      </c>
      <c r="Z259" s="149">
        <v>0</v>
      </c>
      <c r="AA259" s="150">
        <f t="shared" si="43"/>
        <v>0</v>
      </c>
      <c r="AR259" s="18" t="s">
        <v>153</v>
      </c>
      <c r="AT259" s="18" t="s">
        <v>130</v>
      </c>
      <c r="AU259" s="18" t="s">
        <v>93</v>
      </c>
      <c r="AY259" s="18" t="s">
        <v>129</v>
      </c>
      <c r="BE259" s="151">
        <f t="shared" si="44"/>
        <v>0</v>
      </c>
      <c r="BF259" s="151">
        <f t="shared" si="45"/>
        <v>0</v>
      </c>
      <c r="BG259" s="151">
        <f t="shared" si="46"/>
        <v>0</v>
      </c>
      <c r="BH259" s="151">
        <f t="shared" si="47"/>
        <v>0</v>
      </c>
      <c r="BI259" s="151">
        <f t="shared" si="48"/>
        <v>0</v>
      </c>
      <c r="BJ259" s="18" t="s">
        <v>82</v>
      </c>
      <c r="BK259" s="151">
        <f t="shared" si="49"/>
        <v>0</v>
      </c>
      <c r="BL259" s="18" t="s">
        <v>153</v>
      </c>
      <c r="BM259" s="18" t="s">
        <v>649</v>
      </c>
    </row>
    <row r="260" spans="2:65" s="1" customFormat="1" ht="25.5" customHeight="1">
      <c r="B260" s="31"/>
      <c r="C260" s="144" t="s">
        <v>650</v>
      </c>
      <c r="D260" s="144" t="s">
        <v>130</v>
      </c>
      <c r="E260" s="145" t="s">
        <v>651</v>
      </c>
      <c r="F260" s="198" t="s">
        <v>652</v>
      </c>
      <c r="G260" s="198"/>
      <c r="H260" s="198"/>
      <c r="I260" s="198"/>
      <c r="J260" s="146" t="s">
        <v>205</v>
      </c>
      <c r="K260" s="147">
        <v>6</v>
      </c>
      <c r="L260" s="199"/>
      <c r="M260" s="199"/>
      <c r="N260" s="199">
        <f t="shared" si="40"/>
        <v>0</v>
      </c>
      <c r="O260" s="199"/>
      <c r="P260" s="199"/>
      <c r="Q260" s="199"/>
      <c r="R260" s="33"/>
      <c r="T260" s="148" t="s">
        <v>20</v>
      </c>
      <c r="U260" s="40" t="s">
        <v>42</v>
      </c>
      <c r="V260" s="149">
        <v>0.26</v>
      </c>
      <c r="W260" s="149">
        <f t="shared" si="41"/>
        <v>1.56</v>
      </c>
      <c r="X260" s="149">
        <v>6.9999999999999999E-4</v>
      </c>
      <c r="Y260" s="149">
        <f t="shared" si="42"/>
        <v>4.1999999999999997E-3</v>
      </c>
      <c r="Z260" s="149">
        <v>0</v>
      </c>
      <c r="AA260" s="150">
        <f t="shared" si="43"/>
        <v>0</v>
      </c>
      <c r="AR260" s="18" t="s">
        <v>153</v>
      </c>
      <c r="AT260" s="18" t="s">
        <v>130</v>
      </c>
      <c r="AU260" s="18" t="s">
        <v>93</v>
      </c>
      <c r="AY260" s="18" t="s">
        <v>129</v>
      </c>
      <c r="BE260" s="151">
        <f t="shared" si="44"/>
        <v>0</v>
      </c>
      <c r="BF260" s="151">
        <f t="shared" si="45"/>
        <v>0</v>
      </c>
      <c r="BG260" s="151">
        <f t="shared" si="46"/>
        <v>0</v>
      </c>
      <c r="BH260" s="151">
        <f t="shared" si="47"/>
        <v>0</v>
      </c>
      <c r="BI260" s="151">
        <f t="shared" si="48"/>
        <v>0</v>
      </c>
      <c r="BJ260" s="18" t="s">
        <v>82</v>
      </c>
      <c r="BK260" s="151">
        <f t="shared" si="49"/>
        <v>0</v>
      </c>
      <c r="BL260" s="18" t="s">
        <v>153</v>
      </c>
      <c r="BM260" s="18" t="s">
        <v>653</v>
      </c>
    </row>
    <row r="261" spans="2:65" s="1" customFormat="1" ht="25.5" customHeight="1">
      <c r="B261" s="31"/>
      <c r="C261" s="144" t="s">
        <v>654</v>
      </c>
      <c r="D261" s="144" t="s">
        <v>130</v>
      </c>
      <c r="E261" s="145" t="s">
        <v>655</v>
      </c>
      <c r="F261" s="198" t="s">
        <v>656</v>
      </c>
      <c r="G261" s="198"/>
      <c r="H261" s="198"/>
      <c r="I261" s="198"/>
      <c r="J261" s="146" t="s">
        <v>205</v>
      </c>
      <c r="K261" s="147">
        <v>12</v>
      </c>
      <c r="L261" s="199"/>
      <c r="M261" s="199"/>
      <c r="N261" s="199">
        <f t="shared" si="40"/>
        <v>0</v>
      </c>
      <c r="O261" s="199"/>
      <c r="P261" s="199"/>
      <c r="Q261" s="199"/>
      <c r="R261" s="33"/>
      <c r="T261" s="148" t="s">
        <v>20</v>
      </c>
      <c r="U261" s="40" t="s">
        <v>42</v>
      </c>
      <c r="V261" s="149">
        <v>0.34</v>
      </c>
      <c r="W261" s="149">
        <f t="shared" si="41"/>
        <v>4.08</v>
      </c>
      <c r="X261" s="149">
        <v>1.07E-3</v>
      </c>
      <c r="Y261" s="149">
        <f t="shared" si="42"/>
        <v>1.2840000000000001E-2</v>
      </c>
      <c r="Z261" s="149">
        <v>0</v>
      </c>
      <c r="AA261" s="150">
        <f t="shared" si="43"/>
        <v>0</v>
      </c>
      <c r="AR261" s="18" t="s">
        <v>153</v>
      </c>
      <c r="AT261" s="18" t="s">
        <v>130</v>
      </c>
      <c r="AU261" s="18" t="s">
        <v>93</v>
      </c>
      <c r="AY261" s="18" t="s">
        <v>129</v>
      </c>
      <c r="BE261" s="151">
        <f t="shared" si="44"/>
        <v>0</v>
      </c>
      <c r="BF261" s="151">
        <f t="shared" si="45"/>
        <v>0</v>
      </c>
      <c r="BG261" s="151">
        <f t="shared" si="46"/>
        <v>0</v>
      </c>
      <c r="BH261" s="151">
        <f t="shared" si="47"/>
        <v>0</v>
      </c>
      <c r="BI261" s="151">
        <f t="shared" si="48"/>
        <v>0</v>
      </c>
      <c r="BJ261" s="18" t="s">
        <v>82</v>
      </c>
      <c r="BK261" s="151">
        <f t="shared" si="49"/>
        <v>0</v>
      </c>
      <c r="BL261" s="18" t="s">
        <v>153</v>
      </c>
      <c r="BM261" s="18" t="s">
        <v>657</v>
      </c>
    </row>
    <row r="262" spans="2:65" s="1" customFormat="1" ht="25.5" customHeight="1">
      <c r="B262" s="31"/>
      <c r="C262" s="144" t="s">
        <v>658</v>
      </c>
      <c r="D262" s="144" t="s">
        <v>130</v>
      </c>
      <c r="E262" s="145" t="s">
        <v>659</v>
      </c>
      <c r="F262" s="198" t="s">
        <v>660</v>
      </c>
      <c r="G262" s="198"/>
      <c r="H262" s="198"/>
      <c r="I262" s="198"/>
      <c r="J262" s="146" t="s">
        <v>205</v>
      </c>
      <c r="K262" s="147">
        <v>4</v>
      </c>
      <c r="L262" s="199"/>
      <c r="M262" s="199"/>
      <c r="N262" s="199">
        <f t="shared" si="40"/>
        <v>0</v>
      </c>
      <c r="O262" s="199"/>
      <c r="P262" s="199"/>
      <c r="Q262" s="199"/>
      <c r="R262" s="33"/>
      <c r="T262" s="148" t="s">
        <v>20</v>
      </c>
      <c r="U262" s="40" t="s">
        <v>42</v>
      </c>
      <c r="V262" s="149">
        <v>0.41</v>
      </c>
      <c r="W262" s="149">
        <f t="shared" si="41"/>
        <v>1.64</v>
      </c>
      <c r="X262" s="149">
        <v>1.6800000000000001E-3</v>
      </c>
      <c r="Y262" s="149">
        <f t="shared" si="42"/>
        <v>6.7200000000000003E-3</v>
      </c>
      <c r="Z262" s="149">
        <v>0</v>
      </c>
      <c r="AA262" s="150">
        <f t="shared" si="43"/>
        <v>0</v>
      </c>
      <c r="AR262" s="18" t="s">
        <v>153</v>
      </c>
      <c r="AT262" s="18" t="s">
        <v>130</v>
      </c>
      <c r="AU262" s="18" t="s">
        <v>93</v>
      </c>
      <c r="AY262" s="18" t="s">
        <v>129</v>
      </c>
      <c r="BE262" s="151">
        <f t="shared" si="44"/>
        <v>0</v>
      </c>
      <c r="BF262" s="151">
        <f t="shared" si="45"/>
        <v>0</v>
      </c>
      <c r="BG262" s="151">
        <f t="shared" si="46"/>
        <v>0</v>
      </c>
      <c r="BH262" s="151">
        <f t="shared" si="47"/>
        <v>0</v>
      </c>
      <c r="BI262" s="151">
        <f t="shared" si="48"/>
        <v>0</v>
      </c>
      <c r="BJ262" s="18" t="s">
        <v>82</v>
      </c>
      <c r="BK262" s="151">
        <f t="shared" si="49"/>
        <v>0</v>
      </c>
      <c r="BL262" s="18" t="s">
        <v>153</v>
      </c>
      <c r="BM262" s="18" t="s">
        <v>661</v>
      </c>
    </row>
    <row r="263" spans="2:65" s="1" customFormat="1" ht="38.25" customHeight="1">
      <c r="B263" s="31"/>
      <c r="C263" s="144" t="s">
        <v>662</v>
      </c>
      <c r="D263" s="144" t="s">
        <v>130</v>
      </c>
      <c r="E263" s="145" t="s">
        <v>663</v>
      </c>
      <c r="F263" s="198" t="s">
        <v>664</v>
      </c>
      <c r="G263" s="198"/>
      <c r="H263" s="198"/>
      <c r="I263" s="198"/>
      <c r="J263" s="146" t="s">
        <v>205</v>
      </c>
      <c r="K263" s="147">
        <v>21</v>
      </c>
      <c r="L263" s="199"/>
      <c r="M263" s="199"/>
      <c r="N263" s="199">
        <f t="shared" si="40"/>
        <v>0</v>
      </c>
      <c r="O263" s="199"/>
      <c r="P263" s="199"/>
      <c r="Q263" s="199"/>
      <c r="R263" s="33"/>
      <c r="T263" s="148" t="s">
        <v>20</v>
      </c>
      <c r="U263" s="40" t="s">
        <v>42</v>
      </c>
      <c r="V263" s="149">
        <v>0.38100000000000001</v>
      </c>
      <c r="W263" s="149">
        <f t="shared" si="41"/>
        <v>8.0009999999999994</v>
      </c>
      <c r="X263" s="149">
        <v>5.6999999999999998E-4</v>
      </c>
      <c r="Y263" s="149">
        <f t="shared" si="42"/>
        <v>1.197E-2</v>
      </c>
      <c r="Z263" s="149">
        <v>0</v>
      </c>
      <c r="AA263" s="150">
        <f t="shared" si="43"/>
        <v>0</v>
      </c>
      <c r="AR263" s="18" t="s">
        <v>153</v>
      </c>
      <c r="AT263" s="18" t="s">
        <v>130</v>
      </c>
      <c r="AU263" s="18" t="s">
        <v>93</v>
      </c>
      <c r="AY263" s="18" t="s">
        <v>129</v>
      </c>
      <c r="BE263" s="151">
        <f t="shared" si="44"/>
        <v>0</v>
      </c>
      <c r="BF263" s="151">
        <f t="shared" si="45"/>
        <v>0</v>
      </c>
      <c r="BG263" s="151">
        <f t="shared" si="46"/>
        <v>0</v>
      </c>
      <c r="BH263" s="151">
        <f t="shared" si="47"/>
        <v>0</v>
      </c>
      <c r="BI263" s="151">
        <f t="shared" si="48"/>
        <v>0</v>
      </c>
      <c r="BJ263" s="18" t="s">
        <v>82</v>
      </c>
      <c r="BK263" s="151">
        <f t="shared" si="49"/>
        <v>0</v>
      </c>
      <c r="BL263" s="18" t="s">
        <v>153</v>
      </c>
      <c r="BM263" s="18" t="s">
        <v>665</v>
      </c>
    </row>
    <row r="264" spans="2:65" s="1" customFormat="1" ht="38.25" customHeight="1">
      <c r="B264" s="31"/>
      <c r="C264" s="144" t="s">
        <v>666</v>
      </c>
      <c r="D264" s="144" t="s">
        <v>130</v>
      </c>
      <c r="E264" s="145" t="s">
        <v>667</v>
      </c>
      <c r="F264" s="198" t="s">
        <v>668</v>
      </c>
      <c r="G264" s="198"/>
      <c r="H264" s="198"/>
      <c r="I264" s="198"/>
      <c r="J264" s="146" t="s">
        <v>205</v>
      </c>
      <c r="K264" s="147">
        <v>9</v>
      </c>
      <c r="L264" s="199"/>
      <c r="M264" s="199"/>
      <c r="N264" s="199">
        <f t="shared" si="40"/>
        <v>0</v>
      </c>
      <c r="O264" s="199"/>
      <c r="P264" s="199"/>
      <c r="Q264" s="199"/>
      <c r="R264" s="33"/>
      <c r="T264" s="148" t="s">
        <v>20</v>
      </c>
      <c r="U264" s="40" t="s">
        <v>42</v>
      </c>
      <c r="V264" s="149">
        <v>0.433</v>
      </c>
      <c r="W264" s="149">
        <f t="shared" si="41"/>
        <v>3.8969999999999998</v>
      </c>
      <c r="X264" s="149">
        <v>1.47E-3</v>
      </c>
      <c r="Y264" s="149">
        <f t="shared" si="42"/>
        <v>1.3229999999999999E-2</v>
      </c>
      <c r="Z264" s="149">
        <v>0</v>
      </c>
      <c r="AA264" s="150">
        <f t="shared" si="43"/>
        <v>0</v>
      </c>
      <c r="AR264" s="18" t="s">
        <v>153</v>
      </c>
      <c r="AT264" s="18" t="s">
        <v>130</v>
      </c>
      <c r="AU264" s="18" t="s">
        <v>93</v>
      </c>
      <c r="AY264" s="18" t="s">
        <v>129</v>
      </c>
      <c r="BE264" s="151">
        <f t="shared" si="44"/>
        <v>0</v>
      </c>
      <c r="BF264" s="151">
        <f t="shared" si="45"/>
        <v>0</v>
      </c>
      <c r="BG264" s="151">
        <f t="shared" si="46"/>
        <v>0</v>
      </c>
      <c r="BH264" s="151">
        <f t="shared" si="47"/>
        <v>0</v>
      </c>
      <c r="BI264" s="151">
        <f t="shared" si="48"/>
        <v>0</v>
      </c>
      <c r="BJ264" s="18" t="s">
        <v>82</v>
      </c>
      <c r="BK264" s="151">
        <f t="shared" si="49"/>
        <v>0</v>
      </c>
      <c r="BL264" s="18" t="s">
        <v>153</v>
      </c>
      <c r="BM264" s="18" t="s">
        <v>669</v>
      </c>
    </row>
    <row r="265" spans="2:65" s="1" customFormat="1" ht="25.5" customHeight="1">
      <c r="B265" s="31"/>
      <c r="C265" s="144" t="s">
        <v>670</v>
      </c>
      <c r="D265" s="144" t="s">
        <v>130</v>
      </c>
      <c r="E265" s="145" t="s">
        <v>671</v>
      </c>
      <c r="F265" s="198" t="s">
        <v>672</v>
      </c>
      <c r="G265" s="198"/>
      <c r="H265" s="198"/>
      <c r="I265" s="198"/>
      <c r="J265" s="146" t="s">
        <v>205</v>
      </c>
      <c r="K265" s="147">
        <v>6</v>
      </c>
      <c r="L265" s="199"/>
      <c r="M265" s="199"/>
      <c r="N265" s="199">
        <f t="shared" si="40"/>
        <v>0</v>
      </c>
      <c r="O265" s="199"/>
      <c r="P265" s="199"/>
      <c r="Q265" s="199"/>
      <c r="R265" s="33"/>
      <c r="T265" s="148" t="s">
        <v>20</v>
      </c>
      <c r="U265" s="40" t="s">
        <v>42</v>
      </c>
      <c r="V265" s="149">
        <v>0.20599999999999999</v>
      </c>
      <c r="W265" s="149">
        <f t="shared" si="41"/>
        <v>1.236</v>
      </c>
      <c r="X265" s="149">
        <v>7.5000000000000002E-4</v>
      </c>
      <c r="Y265" s="149">
        <f t="shared" si="42"/>
        <v>4.5000000000000005E-3</v>
      </c>
      <c r="Z265" s="149">
        <v>0</v>
      </c>
      <c r="AA265" s="150">
        <f t="shared" si="43"/>
        <v>0</v>
      </c>
      <c r="AR265" s="18" t="s">
        <v>153</v>
      </c>
      <c r="AT265" s="18" t="s">
        <v>130</v>
      </c>
      <c r="AU265" s="18" t="s">
        <v>93</v>
      </c>
      <c r="AY265" s="18" t="s">
        <v>129</v>
      </c>
      <c r="BE265" s="151">
        <f t="shared" si="44"/>
        <v>0</v>
      </c>
      <c r="BF265" s="151">
        <f t="shared" si="45"/>
        <v>0</v>
      </c>
      <c r="BG265" s="151">
        <f t="shared" si="46"/>
        <v>0</v>
      </c>
      <c r="BH265" s="151">
        <f t="shared" si="47"/>
        <v>0</v>
      </c>
      <c r="BI265" s="151">
        <f t="shared" si="48"/>
        <v>0</v>
      </c>
      <c r="BJ265" s="18" t="s">
        <v>82</v>
      </c>
      <c r="BK265" s="151">
        <f t="shared" si="49"/>
        <v>0</v>
      </c>
      <c r="BL265" s="18" t="s">
        <v>153</v>
      </c>
      <c r="BM265" s="18" t="s">
        <v>673</v>
      </c>
    </row>
    <row r="266" spans="2:65" s="1" customFormat="1" ht="25.5" customHeight="1">
      <c r="B266" s="31"/>
      <c r="C266" s="144" t="s">
        <v>674</v>
      </c>
      <c r="D266" s="144" t="s">
        <v>130</v>
      </c>
      <c r="E266" s="145" t="s">
        <v>675</v>
      </c>
      <c r="F266" s="198" t="s">
        <v>676</v>
      </c>
      <c r="G266" s="198"/>
      <c r="H266" s="198"/>
      <c r="I266" s="198"/>
      <c r="J266" s="146" t="s">
        <v>205</v>
      </c>
      <c r="K266" s="147">
        <v>3</v>
      </c>
      <c r="L266" s="199"/>
      <c r="M266" s="199"/>
      <c r="N266" s="199">
        <f t="shared" si="40"/>
        <v>0</v>
      </c>
      <c r="O266" s="199"/>
      <c r="P266" s="199"/>
      <c r="Q266" s="199"/>
      <c r="R266" s="33"/>
      <c r="T266" s="148" t="s">
        <v>20</v>
      </c>
      <c r="U266" s="40" t="s">
        <v>42</v>
      </c>
      <c r="V266" s="149">
        <v>0.20599999999999999</v>
      </c>
      <c r="W266" s="149">
        <f t="shared" si="41"/>
        <v>0.61799999999999999</v>
      </c>
      <c r="X266" s="149">
        <v>8.4999999999999995E-4</v>
      </c>
      <c r="Y266" s="149">
        <f t="shared" si="42"/>
        <v>2.5499999999999997E-3</v>
      </c>
      <c r="Z266" s="149">
        <v>0</v>
      </c>
      <c r="AA266" s="150">
        <f t="shared" si="43"/>
        <v>0</v>
      </c>
      <c r="AR266" s="18" t="s">
        <v>153</v>
      </c>
      <c r="AT266" s="18" t="s">
        <v>130</v>
      </c>
      <c r="AU266" s="18" t="s">
        <v>93</v>
      </c>
      <c r="AY266" s="18" t="s">
        <v>129</v>
      </c>
      <c r="BE266" s="151">
        <f t="shared" si="44"/>
        <v>0</v>
      </c>
      <c r="BF266" s="151">
        <f t="shared" si="45"/>
        <v>0</v>
      </c>
      <c r="BG266" s="151">
        <f t="shared" si="46"/>
        <v>0</v>
      </c>
      <c r="BH266" s="151">
        <f t="shared" si="47"/>
        <v>0</v>
      </c>
      <c r="BI266" s="151">
        <f t="shared" si="48"/>
        <v>0</v>
      </c>
      <c r="BJ266" s="18" t="s">
        <v>82</v>
      </c>
      <c r="BK266" s="151">
        <f t="shared" si="49"/>
        <v>0</v>
      </c>
      <c r="BL266" s="18" t="s">
        <v>153</v>
      </c>
      <c r="BM266" s="18" t="s">
        <v>677</v>
      </c>
    </row>
    <row r="267" spans="2:65" s="1" customFormat="1" ht="25.5" customHeight="1">
      <c r="B267" s="31"/>
      <c r="C267" s="144" t="s">
        <v>678</v>
      </c>
      <c r="D267" s="144" t="s">
        <v>130</v>
      </c>
      <c r="E267" s="145" t="s">
        <v>679</v>
      </c>
      <c r="F267" s="198" t="s">
        <v>680</v>
      </c>
      <c r="G267" s="198"/>
      <c r="H267" s="198"/>
      <c r="I267" s="198"/>
      <c r="J267" s="146" t="s">
        <v>196</v>
      </c>
      <c r="K267" s="147">
        <v>0.26300000000000001</v>
      </c>
      <c r="L267" s="199"/>
      <c r="M267" s="199"/>
      <c r="N267" s="199">
        <f t="shared" si="40"/>
        <v>0</v>
      </c>
      <c r="O267" s="199"/>
      <c r="P267" s="199"/>
      <c r="Q267" s="199"/>
      <c r="R267" s="33"/>
      <c r="T267" s="148" t="s">
        <v>20</v>
      </c>
      <c r="U267" s="40" t="s">
        <v>42</v>
      </c>
      <c r="V267" s="149">
        <v>2.5750000000000002</v>
      </c>
      <c r="W267" s="149">
        <f t="shared" si="41"/>
        <v>0.67722500000000008</v>
      </c>
      <c r="X267" s="149">
        <v>0</v>
      </c>
      <c r="Y267" s="149">
        <f t="shared" si="42"/>
        <v>0</v>
      </c>
      <c r="Z267" s="149">
        <v>0</v>
      </c>
      <c r="AA267" s="150">
        <f t="shared" si="43"/>
        <v>0</v>
      </c>
      <c r="AR267" s="18" t="s">
        <v>153</v>
      </c>
      <c r="AT267" s="18" t="s">
        <v>130</v>
      </c>
      <c r="AU267" s="18" t="s">
        <v>93</v>
      </c>
      <c r="AY267" s="18" t="s">
        <v>129</v>
      </c>
      <c r="BE267" s="151">
        <f t="shared" si="44"/>
        <v>0</v>
      </c>
      <c r="BF267" s="151">
        <f t="shared" si="45"/>
        <v>0</v>
      </c>
      <c r="BG267" s="151">
        <f t="shared" si="46"/>
        <v>0</v>
      </c>
      <c r="BH267" s="151">
        <f t="shared" si="47"/>
        <v>0</v>
      </c>
      <c r="BI267" s="151">
        <f t="shared" si="48"/>
        <v>0</v>
      </c>
      <c r="BJ267" s="18" t="s">
        <v>82</v>
      </c>
      <c r="BK267" s="151">
        <f t="shared" si="49"/>
        <v>0</v>
      </c>
      <c r="BL267" s="18" t="s">
        <v>153</v>
      </c>
      <c r="BM267" s="18" t="s">
        <v>681</v>
      </c>
    </row>
    <row r="268" spans="2:65" s="9" customFormat="1" ht="29.85" customHeight="1">
      <c r="B268" s="133"/>
      <c r="C268" s="134"/>
      <c r="D268" s="143" t="s">
        <v>113</v>
      </c>
      <c r="E268" s="143"/>
      <c r="F268" s="143"/>
      <c r="G268" s="143"/>
      <c r="H268" s="143"/>
      <c r="I268" s="143"/>
      <c r="J268" s="143"/>
      <c r="K268" s="143"/>
      <c r="L268" s="143"/>
      <c r="M268" s="143"/>
      <c r="N268" s="200">
        <f>BK268</f>
        <v>0</v>
      </c>
      <c r="O268" s="201"/>
      <c r="P268" s="201"/>
      <c r="Q268" s="201"/>
      <c r="R268" s="136"/>
      <c r="T268" s="137"/>
      <c r="U268" s="134"/>
      <c r="V268" s="134"/>
      <c r="W268" s="138">
        <f>SUM(W269:W270)</f>
        <v>0</v>
      </c>
      <c r="X268" s="134"/>
      <c r="Y268" s="138">
        <f>SUM(Y269:Y270)</f>
        <v>0</v>
      </c>
      <c r="Z268" s="134"/>
      <c r="AA268" s="139">
        <f>SUM(AA269:AA270)</f>
        <v>0</v>
      </c>
      <c r="AR268" s="140" t="s">
        <v>93</v>
      </c>
      <c r="AT268" s="141" t="s">
        <v>76</v>
      </c>
      <c r="AU268" s="141" t="s">
        <v>82</v>
      </c>
      <c r="AY268" s="140" t="s">
        <v>129</v>
      </c>
      <c r="BK268" s="142">
        <f>SUM(BK269:BK270)</f>
        <v>0</v>
      </c>
    </row>
    <row r="269" spans="2:65" s="1" customFormat="1" ht="25.5" customHeight="1">
      <c r="B269" s="31"/>
      <c r="C269" s="144" t="s">
        <v>682</v>
      </c>
      <c r="D269" s="144" t="s">
        <v>130</v>
      </c>
      <c r="E269" s="145" t="s">
        <v>683</v>
      </c>
      <c r="F269" s="198" t="s">
        <v>684</v>
      </c>
      <c r="G269" s="198"/>
      <c r="H269" s="198"/>
      <c r="I269" s="198"/>
      <c r="J269" s="146" t="s">
        <v>152</v>
      </c>
      <c r="K269" s="147">
        <v>141</v>
      </c>
      <c r="L269" s="199"/>
      <c r="M269" s="199"/>
      <c r="N269" s="199">
        <f>ROUND(L269*K269,2)</f>
        <v>0</v>
      </c>
      <c r="O269" s="199"/>
      <c r="P269" s="199"/>
      <c r="Q269" s="199"/>
      <c r="R269" s="33"/>
      <c r="T269" s="148" t="s">
        <v>20</v>
      </c>
      <c r="U269" s="40" t="s">
        <v>42</v>
      </c>
      <c r="V269" s="149">
        <v>0</v>
      </c>
      <c r="W269" s="149">
        <f>V269*K269</f>
        <v>0</v>
      </c>
      <c r="X269" s="149">
        <v>0</v>
      </c>
      <c r="Y269" s="149">
        <f>X269*K269</f>
        <v>0</v>
      </c>
      <c r="Z269" s="149">
        <v>0</v>
      </c>
      <c r="AA269" s="150">
        <f>Z269*K269</f>
        <v>0</v>
      </c>
      <c r="AR269" s="18" t="s">
        <v>153</v>
      </c>
      <c r="AT269" s="18" t="s">
        <v>130</v>
      </c>
      <c r="AU269" s="18" t="s">
        <v>93</v>
      </c>
      <c r="AY269" s="18" t="s">
        <v>129</v>
      </c>
      <c r="BE269" s="151">
        <f>IF(U269="základní",N269,0)</f>
        <v>0</v>
      </c>
      <c r="BF269" s="151">
        <f>IF(U269="snížená",N269,0)</f>
        <v>0</v>
      </c>
      <c r="BG269" s="151">
        <f>IF(U269="zákl. přenesená",N269,0)</f>
        <v>0</v>
      </c>
      <c r="BH269" s="151">
        <f>IF(U269="sníž. přenesená",N269,0)</f>
        <v>0</v>
      </c>
      <c r="BI269" s="151">
        <f>IF(U269="nulová",N269,0)</f>
        <v>0</v>
      </c>
      <c r="BJ269" s="18" t="s">
        <v>82</v>
      </c>
      <c r="BK269" s="151">
        <f>ROUND(L269*K269,2)</f>
        <v>0</v>
      </c>
      <c r="BL269" s="18" t="s">
        <v>153</v>
      </c>
      <c r="BM269" s="18" t="s">
        <v>685</v>
      </c>
    </row>
    <row r="270" spans="2:65" s="1" customFormat="1" ht="25.5" customHeight="1">
      <c r="B270" s="31"/>
      <c r="C270" s="144" t="s">
        <v>686</v>
      </c>
      <c r="D270" s="144" t="s">
        <v>130</v>
      </c>
      <c r="E270" s="145" t="s">
        <v>687</v>
      </c>
      <c r="F270" s="198" t="s">
        <v>688</v>
      </c>
      <c r="G270" s="198"/>
      <c r="H270" s="198"/>
      <c r="I270" s="198"/>
      <c r="J270" s="146" t="s">
        <v>152</v>
      </c>
      <c r="K270" s="147">
        <v>14</v>
      </c>
      <c r="L270" s="199"/>
      <c r="M270" s="199"/>
      <c r="N270" s="199">
        <f>ROUND(L270*K270,2)</f>
        <v>0</v>
      </c>
      <c r="O270" s="199"/>
      <c r="P270" s="199"/>
      <c r="Q270" s="199"/>
      <c r="R270" s="33"/>
      <c r="T270" s="148" t="s">
        <v>20</v>
      </c>
      <c r="U270" s="156" t="s">
        <v>42</v>
      </c>
      <c r="V270" s="157">
        <v>0</v>
      </c>
      <c r="W270" s="157">
        <f>V270*K270</f>
        <v>0</v>
      </c>
      <c r="X270" s="157">
        <v>0</v>
      </c>
      <c r="Y270" s="157">
        <f>X270*K270</f>
        <v>0</v>
      </c>
      <c r="Z270" s="157">
        <v>0</v>
      </c>
      <c r="AA270" s="158">
        <f>Z270*K270</f>
        <v>0</v>
      </c>
      <c r="AR270" s="18" t="s">
        <v>153</v>
      </c>
      <c r="AT270" s="18" t="s">
        <v>130</v>
      </c>
      <c r="AU270" s="18" t="s">
        <v>93</v>
      </c>
      <c r="AY270" s="18" t="s">
        <v>129</v>
      </c>
      <c r="BE270" s="151">
        <f>IF(U270="základní",N270,0)</f>
        <v>0</v>
      </c>
      <c r="BF270" s="151">
        <f>IF(U270="snížená",N270,0)</f>
        <v>0</v>
      </c>
      <c r="BG270" s="151">
        <f>IF(U270="zákl. přenesená",N270,0)</f>
        <v>0</v>
      </c>
      <c r="BH270" s="151">
        <f>IF(U270="sníž. přenesená",N270,0)</f>
        <v>0</v>
      </c>
      <c r="BI270" s="151">
        <f>IF(U270="nulová",N270,0)</f>
        <v>0</v>
      </c>
      <c r="BJ270" s="18" t="s">
        <v>82</v>
      </c>
      <c r="BK270" s="151">
        <f>ROUND(L270*K270,2)</f>
        <v>0</v>
      </c>
      <c r="BL270" s="18" t="s">
        <v>153</v>
      </c>
      <c r="BM270" s="18" t="s">
        <v>689</v>
      </c>
    </row>
    <row r="271" spans="2:65" s="1" customFormat="1" ht="6.95" customHeight="1">
      <c r="B271" s="55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7"/>
    </row>
  </sheetData>
  <sheetProtection formatColumns="0" formatRows="0"/>
  <mergeCells count="489">
    <mergeCell ref="F220:I220"/>
    <mergeCell ref="F221:I221"/>
    <mergeCell ref="F222:I222"/>
    <mergeCell ref="F223:I223"/>
    <mergeCell ref="F224:I224"/>
    <mergeCell ref="L217:M217"/>
    <mergeCell ref="L218:M218"/>
    <mergeCell ref="F209:I209"/>
    <mergeCell ref="F210:I210"/>
    <mergeCell ref="F211:I211"/>
    <mergeCell ref="F212:I212"/>
    <mergeCell ref="F213:I213"/>
    <mergeCell ref="F214:I214"/>
    <mergeCell ref="F215:I215"/>
    <mergeCell ref="F216:I216"/>
    <mergeCell ref="F217:I217"/>
    <mergeCell ref="F218:I218"/>
    <mergeCell ref="N209:Q209"/>
    <mergeCell ref="N210:Q210"/>
    <mergeCell ref="N211:Q211"/>
    <mergeCell ref="N212:Q212"/>
    <mergeCell ref="N213:Q213"/>
    <mergeCell ref="N214:Q214"/>
    <mergeCell ref="N215:Q215"/>
    <mergeCell ref="N216:Q216"/>
    <mergeCell ref="L204:M204"/>
    <mergeCell ref="L205:M205"/>
    <mergeCell ref="L206:M206"/>
    <mergeCell ref="L207:M207"/>
    <mergeCell ref="L208:M208"/>
    <mergeCell ref="L209:M209"/>
    <mergeCell ref="L210:M210"/>
    <mergeCell ref="L211:M211"/>
    <mergeCell ref="L212:M212"/>
    <mergeCell ref="L213:M213"/>
    <mergeCell ref="L214:M214"/>
    <mergeCell ref="L215:M215"/>
    <mergeCell ref="L216:M216"/>
    <mergeCell ref="F204:I204"/>
    <mergeCell ref="F205:I205"/>
    <mergeCell ref="F206:I206"/>
    <mergeCell ref="F207:I207"/>
    <mergeCell ref="F208:I208"/>
    <mergeCell ref="N202:Q202"/>
    <mergeCell ref="N203:Q203"/>
    <mergeCell ref="N204:Q204"/>
    <mergeCell ref="N205:Q205"/>
    <mergeCell ref="N206:Q206"/>
    <mergeCell ref="N207:Q207"/>
    <mergeCell ref="N208:Q208"/>
    <mergeCell ref="L203:M203"/>
    <mergeCell ref="F193:I193"/>
    <mergeCell ref="F194:I194"/>
    <mergeCell ref="F196:I196"/>
    <mergeCell ref="F197:I197"/>
    <mergeCell ref="F198:I198"/>
    <mergeCell ref="F199:I199"/>
    <mergeCell ref="F200:I200"/>
    <mergeCell ref="F201:I201"/>
    <mergeCell ref="F202:I202"/>
    <mergeCell ref="F203:I203"/>
    <mergeCell ref="L193:M193"/>
    <mergeCell ref="L194:M194"/>
    <mergeCell ref="L196:M196"/>
    <mergeCell ref="L197:M197"/>
    <mergeCell ref="L198:M198"/>
    <mergeCell ref="L199:M199"/>
    <mergeCell ref="L200:M200"/>
    <mergeCell ref="L201:M201"/>
    <mergeCell ref="L202:M202"/>
    <mergeCell ref="N193:Q193"/>
    <mergeCell ref="N194:Q194"/>
    <mergeCell ref="N196:Q196"/>
    <mergeCell ref="N197:Q197"/>
    <mergeCell ref="N198:Q198"/>
    <mergeCell ref="N199:Q199"/>
    <mergeCell ref="N200:Q200"/>
    <mergeCell ref="N201:Q201"/>
    <mergeCell ref="N195:Q195"/>
    <mergeCell ref="F188:I188"/>
    <mergeCell ref="F189:I189"/>
    <mergeCell ref="F190:I190"/>
    <mergeCell ref="F191:I191"/>
    <mergeCell ref="F192:I192"/>
    <mergeCell ref="N186:Q186"/>
    <mergeCell ref="N187:Q187"/>
    <mergeCell ref="N188:Q188"/>
    <mergeCell ref="N189:Q189"/>
    <mergeCell ref="N190:Q190"/>
    <mergeCell ref="N191:Q191"/>
    <mergeCell ref="N192:Q192"/>
    <mergeCell ref="L188:M188"/>
    <mergeCell ref="L189:M189"/>
    <mergeCell ref="L190:M190"/>
    <mergeCell ref="L191:M191"/>
    <mergeCell ref="L192:M192"/>
    <mergeCell ref="L187:M187"/>
    <mergeCell ref="F178:I178"/>
    <mergeCell ref="F179:I179"/>
    <mergeCell ref="F180:I180"/>
    <mergeCell ref="F181:I181"/>
    <mergeCell ref="F182:I182"/>
    <mergeCell ref="F183:I183"/>
    <mergeCell ref="F184:I184"/>
    <mergeCell ref="F185:I185"/>
    <mergeCell ref="F186:I186"/>
    <mergeCell ref="F187:I187"/>
    <mergeCell ref="L178:M178"/>
    <mergeCell ref="L179:M179"/>
    <mergeCell ref="L180:M180"/>
    <mergeCell ref="L181:M181"/>
    <mergeCell ref="L182:M182"/>
    <mergeCell ref="L183:M183"/>
    <mergeCell ref="L184:M184"/>
    <mergeCell ref="L185:M185"/>
    <mergeCell ref="L186:M186"/>
    <mergeCell ref="N178:Q178"/>
    <mergeCell ref="N179:Q179"/>
    <mergeCell ref="N180:Q180"/>
    <mergeCell ref="N181:Q181"/>
    <mergeCell ref="N182:Q182"/>
    <mergeCell ref="N183:Q183"/>
    <mergeCell ref="N184:Q184"/>
    <mergeCell ref="N185:Q185"/>
    <mergeCell ref="N174:Q174"/>
    <mergeCell ref="F172:I172"/>
    <mergeCell ref="F173:I173"/>
    <mergeCell ref="F175:I175"/>
    <mergeCell ref="F176:I176"/>
    <mergeCell ref="F177:I177"/>
    <mergeCell ref="N177:Q177"/>
    <mergeCell ref="L172:M172"/>
    <mergeCell ref="N170:Q170"/>
    <mergeCell ref="N171:Q171"/>
    <mergeCell ref="N172:Q172"/>
    <mergeCell ref="N173:Q173"/>
    <mergeCell ref="N175:Q175"/>
    <mergeCell ref="N176:Q176"/>
    <mergeCell ref="L173:M173"/>
    <mergeCell ref="L175:M175"/>
    <mergeCell ref="L176:M176"/>
    <mergeCell ref="L177:M177"/>
    <mergeCell ref="L168:M168"/>
    <mergeCell ref="L169:M169"/>
    <mergeCell ref="L170:M170"/>
    <mergeCell ref="L171:M171"/>
    <mergeCell ref="F162:I162"/>
    <mergeCell ref="F163:I163"/>
    <mergeCell ref="F164:I164"/>
    <mergeCell ref="F165:I165"/>
    <mergeCell ref="F166:I166"/>
    <mergeCell ref="F167:I167"/>
    <mergeCell ref="F168:I168"/>
    <mergeCell ref="F169:I169"/>
    <mergeCell ref="F170:I170"/>
    <mergeCell ref="F171:I171"/>
    <mergeCell ref="L158:M158"/>
    <mergeCell ref="L160:M160"/>
    <mergeCell ref="L161:M161"/>
    <mergeCell ref="L162:M162"/>
    <mergeCell ref="L163:M163"/>
    <mergeCell ref="L164:M164"/>
    <mergeCell ref="L165:M165"/>
    <mergeCell ref="L166:M166"/>
    <mergeCell ref="L167:M167"/>
    <mergeCell ref="N162:Q162"/>
    <mergeCell ref="N163:Q163"/>
    <mergeCell ref="N164:Q164"/>
    <mergeCell ref="N165:Q165"/>
    <mergeCell ref="N166:Q166"/>
    <mergeCell ref="N167:Q167"/>
    <mergeCell ref="N168:Q168"/>
    <mergeCell ref="N169:Q169"/>
    <mergeCell ref="N156:Q156"/>
    <mergeCell ref="O16:P16"/>
    <mergeCell ref="O17:P17"/>
    <mergeCell ref="O19:P19"/>
    <mergeCell ref="O20:P20"/>
    <mergeCell ref="N143:Q143"/>
    <mergeCell ref="N145:Q145"/>
    <mergeCell ref="N146:Q146"/>
    <mergeCell ref="E23:L23"/>
    <mergeCell ref="S2:AC2"/>
    <mergeCell ref="N154:Q154"/>
    <mergeCell ref="N155:Q155"/>
    <mergeCell ref="N157:Q157"/>
    <mergeCell ref="L157:M157"/>
    <mergeCell ref="O11:P11"/>
    <mergeCell ref="O13:P13"/>
    <mergeCell ref="O14:P14"/>
    <mergeCell ref="F157:I157"/>
    <mergeCell ref="H1:K1"/>
    <mergeCell ref="C2:Q2"/>
    <mergeCell ref="C4:Q4"/>
    <mergeCell ref="F6:P6"/>
    <mergeCell ref="O8:P8"/>
    <mergeCell ref="O10:P10"/>
    <mergeCell ref="F161:I161"/>
    <mergeCell ref="N136:Q136"/>
    <mergeCell ref="N139:Q139"/>
    <mergeCell ref="N137:Q137"/>
    <mergeCell ref="N138:Q138"/>
    <mergeCell ref="N141:Q141"/>
    <mergeCell ref="N142:Q142"/>
    <mergeCell ref="N140:Q140"/>
    <mergeCell ref="N144:Q144"/>
    <mergeCell ref="N158:Q158"/>
    <mergeCell ref="N153:Q153"/>
    <mergeCell ref="N151:Q151"/>
    <mergeCell ref="N152:Q152"/>
    <mergeCell ref="N150:Q150"/>
    <mergeCell ref="N161:Q161"/>
    <mergeCell ref="L159:M159"/>
    <mergeCell ref="L154:M154"/>
    <mergeCell ref="L155:M155"/>
    <mergeCell ref="N147:Q147"/>
    <mergeCell ref="N148:Q148"/>
    <mergeCell ref="N149:Q149"/>
    <mergeCell ref="F146:I146"/>
    <mergeCell ref="F148:I148"/>
    <mergeCell ref="F149:I149"/>
    <mergeCell ref="F151:I151"/>
    <mergeCell ref="N159:Q159"/>
    <mergeCell ref="N160:Q160"/>
    <mergeCell ref="F158:I158"/>
    <mergeCell ref="F159:I159"/>
    <mergeCell ref="F160:I160"/>
    <mergeCell ref="F152:I152"/>
    <mergeCell ref="F153:I153"/>
    <mergeCell ref="F154:I154"/>
    <mergeCell ref="F155:I155"/>
    <mergeCell ref="F139:I139"/>
    <mergeCell ref="F141:I141"/>
    <mergeCell ref="F142:I142"/>
    <mergeCell ref="F143:I143"/>
    <mergeCell ref="F145:I145"/>
    <mergeCell ref="F147:I147"/>
    <mergeCell ref="L139:M139"/>
    <mergeCell ref="L143:M143"/>
    <mergeCell ref="L141:M141"/>
    <mergeCell ref="L142:M142"/>
    <mergeCell ref="L145:M145"/>
    <mergeCell ref="L146:M146"/>
    <mergeCell ref="L147:M147"/>
    <mergeCell ref="L148:M148"/>
    <mergeCell ref="L149:M149"/>
    <mergeCell ref="L151:M151"/>
    <mergeCell ref="L152:M152"/>
    <mergeCell ref="L153:M153"/>
    <mergeCell ref="L136:M136"/>
    <mergeCell ref="L137:M137"/>
    <mergeCell ref="L138:M138"/>
    <mergeCell ref="F129:I129"/>
    <mergeCell ref="F135:I135"/>
    <mergeCell ref="F131:I131"/>
    <mergeCell ref="F130:I130"/>
    <mergeCell ref="F132:I132"/>
    <mergeCell ref="F133:I133"/>
    <mergeCell ref="F134:I134"/>
    <mergeCell ref="F136:I136"/>
    <mergeCell ref="F137:I137"/>
    <mergeCell ref="F138:I138"/>
    <mergeCell ref="N131:Q131"/>
    <mergeCell ref="N132:Q132"/>
    <mergeCell ref="N133:Q133"/>
    <mergeCell ref="N134:Q134"/>
    <mergeCell ref="N135:Q135"/>
    <mergeCell ref="L131:M131"/>
    <mergeCell ref="L132:M132"/>
    <mergeCell ref="N127:Q127"/>
    <mergeCell ref="F126:I126"/>
    <mergeCell ref="F128:I128"/>
    <mergeCell ref="L128:M128"/>
    <mergeCell ref="L129:M129"/>
    <mergeCell ref="L130:M130"/>
    <mergeCell ref="N129:Q129"/>
    <mergeCell ref="N130:Q130"/>
    <mergeCell ref="L133:M133"/>
    <mergeCell ref="L134:M134"/>
    <mergeCell ref="L135:M135"/>
    <mergeCell ref="N124:Q124"/>
    <mergeCell ref="F125:I125"/>
    <mergeCell ref="L125:M125"/>
    <mergeCell ref="N125:Q125"/>
    <mergeCell ref="L126:M126"/>
    <mergeCell ref="N126:Q126"/>
    <mergeCell ref="N128:Q128"/>
    <mergeCell ref="M115:Q115"/>
    <mergeCell ref="M116:Q116"/>
    <mergeCell ref="F118:I118"/>
    <mergeCell ref="F122:I122"/>
    <mergeCell ref="L118:M118"/>
    <mergeCell ref="N118:Q118"/>
    <mergeCell ref="L122:M122"/>
    <mergeCell ref="N122:Q122"/>
    <mergeCell ref="F123:I123"/>
    <mergeCell ref="L123:M123"/>
    <mergeCell ref="N123:Q123"/>
    <mergeCell ref="N119:Q119"/>
    <mergeCell ref="N120:Q120"/>
    <mergeCell ref="N121:Q121"/>
    <mergeCell ref="N99:Q99"/>
    <mergeCell ref="N96:Q96"/>
    <mergeCell ref="N97:Q97"/>
    <mergeCell ref="N98:Q98"/>
    <mergeCell ref="N101:Q101"/>
    <mergeCell ref="L103:Q103"/>
    <mergeCell ref="C109:Q109"/>
    <mergeCell ref="F111:P111"/>
    <mergeCell ref="M113:P113"/>
    <mergeCell ref="N87:Q87"/>
    <mergeCell ref="N88:Q88"/>
    <mergeCell ref="N89:Q89"/>
    <mergeCell ref="N90:Q90"/>
    <mergeCell ref="N91:Q91"/>
    <mergeCell ref="N92:Q92"/>
    <mergeCell ref="N93:Q93"/>
    <mergeCell ref="N95:Q95"/>
    <mergeCell ref="H34:J34"/>
    <mergeCell ref="M34:P34"/>
    <mergeCell ref="H35:J35"/>
    <mergeCell ref="M35:P35"/>
    <mergeCell ref="L37:P37"/>
    <mergeCell ref="C76:Q76"/>
    <mergeCell ref="F78:P78"/>
    <mergeCell ref="C85:G85"/>
    <mergeCell ref="M82:Q82"/>
    <mergeCell ref="N85:Q85"/>
    <mergeCell ref="M27:P27"/>
    <mergeCell ref="M26:P26"/>
    <mergeCell ref="M29:P29"/>
    <mergeCell ref="N94:Q94"/>
    <mergeCell ref="N259:Q259"/>
    <mergeCell ref="N260:Q260"/>
    <mergeCell ref="H31:J31"/>
    <mergeCell ref="M31:P31"/>
    <mergeCell ref="H32:J32"/>
    <mergeCell ref="M32:P32"/>
    <mergeCell ref="H33:J33"/>
    <mergeCell ref="M33:P33"/>
    <mergeCell ref="M80:P80"/>
    <mergeCell ref="M83:Q83"/>
    <mergeCell ref="N261:Q261"/>
    <mergeCell ref="N262:Q262"/>
    <mergeCell ref="L250:M250"/>
    <mergeCell ref="L251:M251"/>
    <mergeCell ref="L252:M252"/>
    <mergeCell ref="L253:M253"/>
    <mergeCell ref="L254:M254"/>
    <mergeCell ref="L255:M255"/>
    <mergeCell ref="L256:M256"/>
    <mergeCell ref="L257:M257"/>
    <mergeCell ref="L259:M259"/>
    <mergeCell ref="L260:M260"/>
    <mergeCell ref="L261:M261"/>
    <mergeCell ref="L262:M262"/>
    <mergeCell ref="F250:I250"/>
    <mergeCell ref="F251:I251"/>
    <mergeCell ref="F252:I252"/>
    <mergeCell ref="F253:I253"/>
    <mergeCell ref="F254:I254"/>
    <mergeCell ref="N249:Q249"/>
    <mergeCell ref="N250:Q250"/>
    <mergeCell ref="N251:Q251"/>
    <mergeCell ref="N252:Q252"/>
    <mergeCell ref="N253:Q253"/>
    <mergeCell ref="L258:M258"/>
    <mergeCell ref="N255:Q255"/>
    <mergeCell ref="N256:Q256"/>
    <mergeCell ref="N257:Q257"/>
    <mergeCell ref="N258:Q258"/>
    <mergeCell ref="N254:Q254"/>
    <mergeCell ref="L248:M248"/>
    <mergeCell ref="L249:M249"/>
    <mergeCell ref="F240:I240"/>
    <mergeCell ref="F241:I241"/>
    <mergeCell ref="F242:I242"/>
    <mergeCell ref="F243:I243"/>
    <mergeCell ref="F244:I244"/>
    <mergeCell ref="F245:I245"/>
    <mergeCell ref="F246:I246"/>
    <mergeCell ref="F248:I248"/>
    <mergeCell ref="F249:I249"/>
    <mergeCell ref="N240:Q240"/>
    <mergeCell ref="N241:Q241"/>
    <mergeCell ref="N242:Q242"/>
    <mergeCell ref="N243:Q243"/>
    <mergeCell ref="N244:Q244"/>
    <mergeCell ref="N245:Q245"/>
    <mergeCell ref="N246:Q246"/>
    <mergeCell ref="N248:Q248"/>
    <mergeCell ref="N247:Q247"/>
    <mergeCell ref="L235:M235"/>
    <mergeCell ref="L236:M236"/>
    <mergeCell ref="L237:M237"/>
    <mergeCell ref="L238:M238"/>
    <mergeCell ref="L239:M239"/>
    <mergeCell ref="L240:M240"/>
    <mergeCell ref="L241:M241"/>
    <mergeCell ref="L242:M242"/>
    <mergeCell ref="L243:M243"/>
    <mergeCell ref="L247:M247"/>
    <mergeCell ref="F235:I235"/>
    <mergeCell ref="F236:I236"/>
    <mergeCell ref="F237:I237"/>
    <mergeCell ref="F238:I238"/>
    <mergeCell ref="F239:I239"/>
    <mergeCell ref="F247:I247"/>
    <mergeCell ref="N236:Q236"/>
    <mergeCell ref="N237:Q237"/>
    <mergeCell ref="N238:Q238"/>
    <mergeCell ref="L244:M244"/>
    <mergeCell ref="L245:M245"/>
    <mergeCell ref="L246:M246"/>
    <mergeCell ref="L229:M229"/>
    <mergeCell ref="L230:M230"/>
    <mergeCell ref="L231:M231"/>
    <mergeCell ref="L232:M232"/>
    <mergeCell ref="L233:M233"/>
    <mergeCell ref="L234:M234"/>
    <mergeCell ref="F225:I225"/>
    <mergeCell ref="F226:I226"/>
    <mergeCell ref="F227:I227"/>
    <mergeCell ref="F228:I228"/>
    <mergeCell ref="F229:I229"/>
    <mergeCell ref="F230:I230"/>
    <mergeCell ref="F231:I231"/>
    <mergeCell ref="F232:I232"/>
    <mergeCell ref="F233:I233"/>
    <mergeCell ref="F234:I234"/>
    <mergeCell ref="L220:M220"/>
    <mergeCell ref="L221:M221"/>
    <mergeCell ref="L222:M222"/>
    <mergeCell ref="L223:M223"/>
    <mergeCell ref="L224:M224"/>
    <mergeCell ref="L225:M225"/>
    <mergeCell ref="L227:M227"/>
    <mergeCell ref="L228:M228"/>
    <mergeCell ref="N264:Q264"/>
    <mergeCell ref="N263:Q263"/>
    <mergeCell ref="N265:Q265"/>
    <mergeCell ref="N229:Q229"/>
    <mergeCell ref="N230:Q230"/>
    <mergeCell ref="N231:Q231"/>
    <mergeCell ref="N232:Q232"/>
    <mergeCell ref="N239:Q239"/>
    <mergeCell ref="N217:Q217"/>
    <mergeCell ref="N218:Q218"/>
    <mergeCell ref="N220:Q220"/>
    <mergeCell ref="N221:Q221"/>
    <mergeCell ref="N222:Q222"/>
    <mergeCell ref="L226:M226"/>
    <mergeCell ref="N227:Q227"/>
    <mergeCell ref="N228:Q228"/>
    <mergeCell ref="N266:Q266"/>
    <mergeCell ref="N267:Q267"/>
    <mergeCell ref="N269:Q269"/>
    <mergeCell ref="N270:Q270"/>
    <mergeCell ref="N268:Q268"/>
    <mergeCell ref="N233:Q233"/>
    <mergeCell ref="N234:Q234"/>
    <mergeCell ref="N235:Q235"/>
    <mergeCell ref="N219:Q219"/>
    <mergeCell ref="L266:M266"/>
    <mergeCell ref="L265:M265"/>
    <mergeCell ref="L267:M267"/>
    <mergeCell ref="L269:M269"/>
    <mergeCell ref="L270:M270"/>
    <mergeCell ref="N223:Q223"/>
    <mergeCell ref="N224:Q224"/>
    <mergeCell ref="N225:Q225"/>
    <mergeCell ref="N226:Q226"/>
    <mergeCell ref="F266:I266"/>
    <mergeCell ref="F256:I256"/>
    <mergeCell ref="F255:I255"/>
    <mergeCell ref="F257:I257"/>
    <mergeCell ref="F258:I258"/>
    <mergeCell ref="F259:I259"/>
    <mergeCell ref="F260:I260"/>
    <mergeCell ref="F267:I267"/>
    <mergeCell ref="F269:I269"/>
    <mergeCell ref="F270:I270"/>
    <mergeCell ref="L263:M263"/>
    <mergeCell ref="L264:M264"/>
    <mergeCell ref="F261:I261"/>
    <mergeCell ref="F262:I262"/>
    <mergeCell ref="F263:I263"/>
    <mergeCell ref="F264:I264"/>
    <mergeCell ref="F265:I265"/>
  </mergeCells>
  <hyperlinks>
    <hyperlink ref="F1:G1" location="C2" display="1) Krycí list rozpočtu"/>
    <hyperlink ref="H1:K1" location="C85" display="2) Rekapitulace rozpočtu"/>
    <hyperlink ref="L1" location="C118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8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20-RS-001 - Základní škol...</vt:lpstr>
      <vt:lpstr>'20-RS-001 - Základní škol...'!Názvy_tisku</vt:lpstr>
      <vt:lpstr>'Rekapitulace stavby'!Názvy_tisku</vt:lpstr>
      <vt:lpstr>'20-RS-001 - Základní škol...'!Oblast_tisku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</dc:creator>
  <cp:lastModifiedBy>Miroslav Prudký</cp:lastModifiedBy>
  <cp:lastPrinted>2020-01-23T11:50:15Z</cp:lastPrinted>
  <dcterms:created xsi:type="dcterms:W3CDTF">2020-01-23T11:47:37Z</dcterms:created>
  <dcterms:modified xsi:type="dcterms:W3CDTF">2021-03-18T08:28:04Z</dcterms:modified>
</cp:coreProperties>
</file>